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251" windowWidth="11010" windowHeight="10920" activeTab="0"/>
  </bookViews>
  <sheets>
    <sheet name="ปร.4(ก)" sheetId="1" r:id="rId1"/>
    <sheet name="ปร.5" sheetId="2" r:id="rId2"/>
    <sheet name="ปร.6" sheetId="3" r:id="rId3"/>
    <sheet name="Factor F " sheetId="4" r:id="rId4"/>
    <sheet name="Sheet1" sheetId="5" state="hidden" r:id="rId5"/>
  </sheets>
  <externalReferences>
    <externalReference r:id="rId8"/>
  </externalReferences>
  <definedNames>
    <definedName name="_xlfn.BAHTTEXT" hidden="1">#NAME?</definedName>
    <definedName name="_xlnm.Print_Area" localSheetId="3">'Factor F '!$A$1:$L$35</definedName>
    <definedName name="_xlnm.Print_Area" localSheetId="1">'ปร.5'!$A$2:$N$37</definedName>
    <definedName name="_xlnm.Print_Area" localSheetId="2">'ปร.6'!$A$1:$K$35</definedName>
  </definedNames>
  <calcPr fullCalcOnLoad="1"/>
</workbook>
</file>

<file path=xl/sharedStrings.xml><?xml version="1.0" encoding="utf-8"?>
<sst xmlns="http://schemas.openxmlformats.org/spreadsheetml/2006/main" count="500" uniqueCount="217">
  <si>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</si>
  <si>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</si>
  <si>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</si>
  <si>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</si>
  <si>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</si>
  <si>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</si>
  <si>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</si>
  <si>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</si>
  <si>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</si>
  <si>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</si>
  <si>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</si>
  <si>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</si>
  <si>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</si>
  <si>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</si>
  <si>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</si>
  <si>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</si>
  <si>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</si>
  <si>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</si>
  <si>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</si>
  <si>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</si>
  <si>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</si>
  <si>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</si>
  <si>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</si>
  <si>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</si>
  <si>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</si>
  <si>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</si>
  <si>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</si>
  <si>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</si>
  <si>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</si>
  <si>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</si>
  <si>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</si>
  <si>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</si>
  <si>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แบบ ปร.5(ก)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</si>
  <si>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</si>
  <si>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</si>
  <si>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</si>
  <si>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</si>
  <si>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</si>
  <si>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</si>
  <si>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</si>
  <si>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</si>
  <si>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</si>
  <si>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</si>
  <si>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</si>
  <si>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</si>
  <si>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</si>
  <si>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</si>
  <si>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</si>
  <si>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</si>
  <si>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</si>
  <si>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</si>
  <si>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</si>
  <si>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</si>
  <si>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</si>
  <si>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</si>
  <si>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</si>
  <si>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</si>
  <si>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</si>
  <si>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</si>
  <si>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</si>
  <si>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</si>
  <si>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</si>
  <si>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</si>
  <si>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</si>
  <si>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</si>
  <si>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</si>
  <si>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</si>
  <si>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</si>
  <si>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โรงเรียน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</si>
  <si>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</si>
  <si>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</si>
  <si>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</si>
  <si>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</si>
  <si>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</si>
  <si>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</si>
  <si>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</si>
  <si>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</si>
  <si>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</si>
  <si>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งานรื้อถอน</t>
  </si>
  <si>
    <t>รื้อเหล็กโครงหลังคา</t>
  </si>
  <si>
    <t>ตร.ม.</t>
  </si>
  <si>
    <t>รื้อวัสดุมุงหลังคา</t>
  </si>
  <si>
    <t>รื้อฝ้าเพดานพร้อมโครงคร่าว</t>
  </si>
  <si>
    <t>รื้อแผงบังแดดพร้อมโครงคร่าวไม้เนื้อแข็ง</t>
  </si>
  <si>
    <t>รื้อถอนประตูพร้อมวงกบ</t>
  </si>
  <si>
    <t>ชุด</t>
  </si>
  <si>
    <t>รื้อถอนหน้าต่างพร้อมวงกบ</t>
  </si>
  <si>
    <t>รื้อประตูเหล็กม้วน</t>
  </si>
  <si>
    <t>รื้อถอนราวบันได</t>
  </si>
  <si>
    <t>เมตร</t>
  </si>
  <si>
    <t>รื้อถอนสุขภัณฑ์</t>
  </si>
  <si>
    <t>จุด</t>
  </si>
  <si>
    <t>รื้อถอนดวงโคมพร้อมสายไฟ</t>
  </si>
  <si>
    <t>รื้อสวิทซ์, ปลั๊ก พร้อมสายไฟ</t>
  </si>
  <si>
    <t>งานปรับปรุง ซ่อมแซม</t>
  </si>
  <si>
    <t>-</t>
  </si>
  <si>
    <t>งานโครงหลังคาเหล็ก</t>
  </si>
  <si>
    <t>เหล็กตัวซี   100 x 50 x 20 x 3.2  มม.</t>
  </si>
  <si>
    <t>ท่อน</t>
  </si>
  <si>
    <t>แผ่นเหล็ก ขนาด 4x8 ฟุต หนา 4 มม.</t>
  </si>
  <si>
    <t>น๊อตเหล็ก Ø 3/4" ยาว 0.30 เมตร</t>
  </si>
  <si>
    <t>ตัว</t>
  </si>
  <si>
    <t>รวมค่าแรง</t>
  </si>
  <si>
    <t>ทาสีกันสนิมโครงหลังคา</t>
  </si>
  <si>
    <t>งานมุงหลังคา</t>
  </si>
  <si>
    <t>กระเบื้องลอนคู่ 0.50x1.20 ม. หนา 5 มม. สีซีเมนต์</t>
  </si>
  <si>
    <t>ครอบกระเบื้องลอนคู่สีซีเมนต์</t>
  </si>
  <si>
    <t>สลักเกลียวยึดกระเบื้องลอนคู่</t>
  </si>
  <si>
    <t>ค่าแรงมุงกระเบื้องหลังคา</t>
  </si>
  <si>
    <t>แผ่นกันความร้อนอลูมิเนียมฟอยล์ 2 ด้าน</t>
  </si>
  <si>
    <t>เชิงชายไม้เนื้อแข็ง ขนาด 1"x8"</t>
  </si>
  <si>
    <t>งานฝ้าเพดาน</t>
  </si>
  <si>
    <t>ฝ้าเพดานกระเบื้องเส้นใยแผ่นเรียบ หนา 4 มม.คร่าวไม้เนื้อแข็ง</t>
  </si>
  <si>
    <t>ฝ้าแผงลวดตาข่ายกันนกคร่าวไม้เนื้อแข็ง</t>
  </si>
  <si>
    <t>แผงบังแดดแผ่นเรียบ หนา 6 มม. คร่าวไม้เนื้อแช็ง</t>
  </si>
  <si>
    <t>บัวฝ้าเพดาน 1/2"x2"</t>
  </si>
  <si>
    <t>ทาสีฝ้าเพดานและแผงบังแดด</t>
  </si>
  <si>
    <t>งานพื้น</t>
  </si>
  <si>
    <t>พื้นปูกระเบื้องผิวด้าน ขนาด 12'x12'</t>
  </si>
  <si>
    <t>งานผนัง</t>
  </si>
  <si>
    <t>ผนังบุกระเบื้องเคลือบ ขนาด 8"x12"</t>
  </si>
  <si>
    <t>งานบัวเชิงผนัง</t>
  </si>
  <si>
    <t>บัวเชิงผนังไม้เนื้อแข็ง 1"x4"</t>
  </si>
  <si>
    <t>งานฉาบปูน</t>
  </si>
  <si>
    <t>ฉาบปูนเรียบผนัง</t>
  </si>
  <si>
    <t>ฉาบปูนเรียบโครงสร้าง</t>
  </si>
  <si>
    <t>งานประตูหน้าต่างและช่องแสง/ระบายอากาศ</t>
  </si>
  <si>
    <t>ประตู ป.1 พร้อมอุปกรณ์</t>
  </si>
  <si>
    <t>ประตู ป.2 พร้อมอุปกรณ์</t>
  </si>
  <si>
    <t>ประตู ป.3 (เหล็กม้วน) พร้อมอุปกรณ์</t>
  </si>
  <si>
    <t xml:space="preserve">หน้าต่าง น.1 พร้อมอุปกรณ์ </t>
  </si>
  <si>
    <t>หน้าต่าง น.2 พร้อมอุปกรณ์</t>
  </si>
  <si>
    <t>งานตกแต่งผิวบันได + บันไดเหล็ก</t>
  </si>
  <si>
    <t>ราวบันไดไม้เนื้อแข็ง พร้อมลูกกรงเหล็ก</t>
  </si>
  <si>
    <t>งานสุขภัณฑ์และอุปกรณ์ห้องน้ำ-ส้วม</t>
  </si>
  <si>
    <t>โถส้วมนั่งยองแบบราดน้ำ มีฐาน  สีขาว</t>
  </si>
  <si>
    <t>โถปัสสาวะชายพร้อมก๊อกน้ำแบบกด  สีขาว</t>
  </si>
  <si>
    <t>อ่างล้างหน้าแบบแขวน สีขาว</t>
  </si>
  <si>
    <t>กระจกเงาของอ่างล้างหน้า</t>
  </si>
  <si>
    <t>หิ้งวางของอ่างล้างหน้า</t>
  </si>
  <si>
    <t>อัน</t>
  </si>
  <si>
    <t>ตะขอแขวนเสื้อชุบโครเมี่ยม</t>
  </si>
  <si>
    <t>ก๊อกน้ำชุบโครเมี่ยม</t>
  </si>
  <si>
    <r>
      <t xml:space="preserve">ถ้วยตะแกรงกรองผง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2" - 3"</t>
    </r>
  </si>
  <si>
    <t>งานทาสี</t>
  </si>
  <si>
    <t xml:space="preserve">ทาสีพลาสติกอิมัลชั่น </t>
  </si>
  <si>
    <t>ทาสีน้ำมัน</t>
  </si>
  <si>
    <t>งานเดินท่อโสโครก</t>
  </si>
  <si>
    <t>เดินท่อส้วม</t>
  </si>
  <si>
    <t>เดินท่อปัสสาวะ</t>
  </si>
  <si>
    <t>เดินท่อน้ำทิ้งอ่างล้างหน้า</t>
  </si>
  <si>
    <t>เดินท่อรูน้ำทิ้ง</t>
  </si>
  <si>
    <t>เดินท่อระบายอากาศ</t>
  </si>
  <si>
    <t>งานเดินท่อน้ำดี</t>
  </si>
  <si>
    <t>เดินท่อน้ำปัสสาวะ</t>
  </si>
  <si>
    <t>เดินท่อน้ำอ่างล้างหน้า</t>
  </si>
  <si>
    <t>เดินท่อก๊อกน้ำ</t>
  </si>
  <si>
    <t>งานระบบสุขาภิบาลภายนอกอาคาร</t>
  </si>
  <si>
    <t>บ่อเกรอะ-บ่อซึม (ตามแบบ)</t>
  </si>
  <si>
    <t>งานระบบดับเพลิง</t>
  </si>
  <si>
    <t>เครื่องดับเพลิง ขนาด 10 ปอนด์</t>
  </si>
  <si>
    <t>งานดวงโคมไฟฟ้า</t>
  </si>
  <si>
    <t xml:space="preserve">โคมไฟฟ้าครอบพลาสติก ขนาด 2x40 W. , 2x36 W. </t>
  </si>
  <si>
    <t xml:space="preserve">โคมไฟฟ้าครอบพลาสติก ขนาด 1x32 W. </t>
  </si>
  <si>
    <t>งานสวิทซ์และเต้ารับ (ปลั๊ก)</t>
  </si>
  <si>
    <t>สวิทซ์เดี่ยว</t>
  </si>
  <si>
    <t>สวิทซ์ 2 ทาง</t>
  </si>
  <si>
    <t>เต้ารับเดี่ยว (ปลั๊ก)</t>
  </si>
  <si>
    <t>งานเดินสายไฟฟ้า</t>
  </si>
  <si>
    <t>เดินสายไฟฟ้า ดวงโคม</t>
  </si>
  <si>
    <t>เดินสายไฟฟ้า สวิทซ์</t>
  </si>
  <si>
    <t>เดินสายไฟฟ้า ปลั๊ก</t>
  </si>
  <si>
    <t>ผู้ประมาณราคา</t>
  </si>
  <si>
    <t>(………………………………………………..)</t>
  </si>
  <si>
    <t>รับรองความถูกต้อง</t>
  </si>
  <si>
    <t>ผู้อำนวยการโรงเรียน</t>
  </si>
  <si>
    <t>ตรวจสอบความถูกต้อง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</si>
  <si>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</si>
  <si>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</si>
  <si>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รวมงานรื้อถอนทั้งหมด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</si>
  <si>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</si>
  <si>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</si>
  <si>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</si>
  <si>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</si>
  <si>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</si>
  <si>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</si>
  <si>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</si>
  <si>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</si>
  <si>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รวมงานข้อ 2.7</t>
  </si>
  <si>
    <t>รวมงานข้อ 2.8</t>
  </si>
  <si>
    <t>รวมงานข้อ 2.9</t>
  </si>
  <si>
    <t>รวมงานข้อ 2.10</t>
  </si>
  <si>
    <t>รวมงานข้อ 2.11</t>
  </si>
  <si>
    <t>รวมงานข้อ 2.12</t>
  </si>
  <si>
    <t>รวมงานข้อ 2.13</t>
  </si>
  <si>
    <t>รวมงานข้อ 2.14</t>
  </si>
  <si>
    <t>รวมงานข้อ 2.15</t>
  </si>
  <si>
    <t>รวมงานข้อ 2.16</t>
  </si>
  <si>
    <t>รวมงานข้อ 2.17</t>
  </si>
  <si>
    <t>รวมงานข้อ 2.18</t>
  </si>
  <si>
    <t>ผู้ที่ได้รับหมอบหมาย</t>
  </si>
  <si>
    <t>นักวิเคราะห์นโยบายและแผน สพท. หรือ</t>
  </si>
  <si>
    <t>ผู้อำนวยการกลุ่มนโยบายและแผน สพท. หรือ</t>
  </si>
  <si>
    <t>งานก่อสร้างที่คำนวณราคากลาง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</si>
  <si>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</si>
  <si>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 xml:space="preserve">อาคารเรียนแบบ 216 ล. (ปรับปรุง 29) </t>
  </si>
  <si>
    <t>รวมค่าวัสดุและค่าแรงงานงานปรับปรุง ซ่อมแซม</t>
  </si>
  <si>
    <t>รวมค่าวัสดุและค่าแรงงานทั้งหมด (รวมค่ารื้อถอน)</t>
  </si>
  <si>
    <t>งานก่อสร้าง</t>
  </si>
  <si>
    <t>สถานที่ก่อสร้าง</t>
  </si>
  <si>
    <t>กลุ่มออกแบบและก่อสร้าง สำนักอำนวยการ สำนักงานคณะกรรมการการศึกษาขั้นพื้นฐาน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</si>
  <si>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</si>
  <si>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</si>
  <si>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</si>
  <si>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</si>
  <si>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</si>
  <si>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รื้อพื้นปูกระเบื้อง (ทุกชนิด/ทุกขนาด)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</si>
</sst>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"/>
    <numFmt numFmtId="181" formatCode="[$-41E]d\ mmmm\ yyyy"/>
    <numFmt numFmtId="182" formatCode="[$-107041E]d\ mmmm\ yyyy;@"/>
    <numFmt numFmtId="183" formatCode="[$-F800]dddd\,\ mmmm\ dd\,\ yyyy"/>
    <numFmt numFmtId="184" formatCode="[$-1070000]d/mm/yyyy;@"/>
    <numFmt numFmtId="185" formatCode="_-* #,##0.0_-;\-* #,##0.0_-;_-* &quot;-&quot;??_-;_-@_-"/>
    <numFmt numFmtId="186" formatCode="_-* #,##0_-;\-* #,##0_-;_-* &quot;-&quot;??_-;_-@_-"/>
    <numFmt numFmtId="187" formatCode="[$-101041E]d\ mmmm\ yyyy;@"/>
    <numFmt numFmtId="188" formatCode="mmm\-yyyy"/>
    <numFmt numFmtId="189" formatCode="_-* #,##0.000_-;\-* #,##0.000_-;_-* &quot;-&quot;??_-;_-@_-"/>
    <numFmt numFmtId="190" formatCode="_-* #,##0.0000_-;\-* #,##0.0000_-;_-* &quot;-&quot;??_-;_-@_-"/>
    <numFmt numFmtId="191" formatCode="_(* #,##0_);_(* \(#,##0\);_(* &quot;-&quot;??_);_(@_)"/>
    <numFmt numFmtId="192" formatCode="0.0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0000000_-;\-* #,##0.00000000_-;_-* &quot;-&quot;??_-;_-@_-"/>
    <numFmt numFmtId="197" formatCode="_-* #,##0.000000000_-;\-* #,##0.000000000_-;_-* &quot;-&quot;??_-;_-@_-"/>
    <numFmt numFmtId="198" formatCode="_-* #,##0.0000000000_-;\-* #,##0.0000000000_-;_-* &quot;-&quot;??_-;_-@_-"/>
    <numFmt numFmtId="199" formatCode="_-* #,##0.0_-;\-* #,##0.0_-;_-* &quot;-&quot;?_-;_-@_-"/>
    <numFmt numFmtId="200" formatCode="[$-409]dddd\,\ mmmm\ dd\,\ yyyy"/>
    <numFmt numFmtId="201" formatCode="[$-409]d\-mmm\-yyyy;@"/>
    <numFmt numFmtId="202" formatCode="_(* #,##0.0000_);_(* \(#,##0.0000\);_(* &quot;-&quot;??_);_(@_)"/>
    <numFmt numFmtId="203" formatCode="_(* #,##0.000000_);_(* \(#,##0.000000\);_(* &quot;-&quot;??_);_(@_)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0.000"/>
    <numFmt numFmtId="209" formatCode="[$-D07041E]d\ mmmm\ yyyy;@"/>
  </numFmts>
  <fonts count="9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name val="Courier New"/>
      <family val="3"/>
    </font>
    <font>
      <sz val="10"/>
      <name val="TH SarabunPSK"/>
      <family val="2"/>
    </font>
    <font>
      <sz val="15.5"/>
      <name val="TH SarabunPSK"/>
      <family val="2"/>
    </font>
    <font>
      <sz val="8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/>
      <top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9" fillId="38" borderId="8" applyNumberForma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42" borderId="10" applyNumberFormat="0" applyAlignment="0" applyProtection="0"/>
    <xf numFmtId="0" fontId="76" fillId="0" borderId="11" applyNumberFormat="0" applyFill="0" applyAlignment="0" applyProtection="0"/>
    <xf numFmtId="9" fontId="0" fillId="0" borderId="0" applyFont="0" applyFill="0" applyBorder="0" applyAlignment="0" applyProtection="0"/>
    <xf numFmtId="0" fontId="77" fillId="43" borderId="0" applyNumberFormat="0" applyBorder="0" applyAlignment="0" applyProtection="0"/>
    <xf numFmtId="0" fontId="78" fillId="44" borderId="12" applyNumberFormat="0" applyAlignment="0" applyProtection="0"/>
    <xf numFmtId="0" fontId="79" fillId="44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84" fillId="46" borderId="13" applyNumberFormat="0" applyAlignment="0" applyProtection="0"/>
    <xf numFmtId="0" fontId="85" fillId="47" borderId="0" applyNumberFormat="0" applyBorder="0" applyAlignment="0" applyProtection="0"/>
    <xf numFmtId="0" fontId="86" fillId="0" borderId="14" applyNumberFormat="0" applyFill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0" fillId="54" borderId="15" applyNumberFormat="0" applyFont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9" fillId="0" borderId="18" applyNumberFormat="0" applyFill="0" applyAlignment="0" applyProtection="0"/>
    <xf numFmtId="0" fontId="89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186" fontId="3" fillId="0" borderId="19" xfId="126" applyNumberFormat="1" applyFont="1" applyBorder="1" applyAlignment="1">
      <alignment horizontal="center" vertical="center" wrapText="1"/>
    </xf>
    <xf numFmtId="186" fontId="3" fillId="0" borderId="20" xfId="126" applyNumberFormat="1" applyFont="1" applyBorder="1" applyAlignment="1">
      <alignment horizontal="center" vertical="center" wrapText="1"/>
    </xf>
    <xf numFmtId="186" fontId="1" fillId="0" borderId="0" xfId="126" applyNumberFormat="1" applyFont="1" applyAlignment="1">
      <alignment/>
    </xf>
    <xf numFmtId="186" fontId="1" fillId="0" borderId="0" xfId="126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6" fontId="7" fillId="0" borderId="0" xfId="126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6" fontId="7" fillId="0" borderId="0" xfId="126" applyNumberFormat="1" applyFont="1" applyBorder="1" applyAlignment="1">
      <alignment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43" fontId="7" fillId="0" borderId="24" xfId="126" applyNumberFormat="1" applyFont="1" applyBorder="1" applyAlignment="1" applyProtection="1">
      <alignment/>
      <protection locked="0"/>
    </xf>
    <xf numFmtId="186" fontId="7" fillId="0" borderId="23" xfId="126" applyNumberFormat="1" applyFont="1" applyBorder="1" applyAlignment="1" applyProtection="1">
      <alignment horizontal="left"/>
      <protection locked="0"/>
    </xf>
    <xf numFmtId="186" fontId="3" fillId="0" borderId="25" xfId="126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186" fontId="1" fillId="0" borderId="23" xfId="126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186" fontId="7" fillId="0" borderId="23" xfId="126" applyNumberFormat="1" applyFont="1" applyBorder="1" applyAlignment="1">
      <alignment/>
    </xf>
    <xf numFmtId="0" fontId="7" fillId="0" borderId="2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141" applyFont="1" applyBorder="1">
      <alignment/>
      <protection/>
    </xf>
    <xf numFmtId="191" fontId="6" fillId="0" borderId="0" xfId="126" applyNumberFormat="1" applyFont="1" applyBorder="1" applyAlignment="1" applyProtection="1">
      <alignment/>
      <protection locked="0"/>
    </xf>
    <xf numFmtId="49" fontId="6" fillId="0" borderId="0" xfId="141" applyNumberFormat="1" applyFont="1" applyBorder="1" applyAlignment="1">
      <alignment horizontal="left"/>
      <protection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171" fontId="7" fillId="0" borderId="23" xfId="126" applyFont="1" applyBorder="1" applyAlignment="1" applyProtection="1">
      <alignment/>
      <protection locked="0"/>
    </xf>
    <xf numFmtId="171" fontId="7" fillId="0" borderId="23" xfId="126" applyFont="1" applyBorder="1" applyAlignment="1" applyProtection="1">
      <alignment horizontal="center"/>
      <protection locked="0"/>
    </xf>
    <xf numFmtId="171" fontId="7" fillId="0" borderId="24" xfId="126" applyFont="1" applyBorder="1" applyAlignment="1" applyProtection="1">
      <alignment horizontal="center"/>
      <protection locked="0"/>
    </xf>
    <xf numFmtId="171" fontId="7" fillId="0" borderId="0" xfId="126" applyFont="1" applyBorder="1" applyAlignment="1">
      <alignment/>
    </xf>
    <xf numFmtId="171" fontId="7" fillId="0" borderId="0" xfId="126" applyFont="1" applyBorder="1" applyAlignment="1">
      <alignment horizontal="center"/>
    </xf>
    <xf numFmtId="171" fontId="7" fillId="0" borderId="0" xfId="126" applyFont="1" applyAlignment="1">
      <alignment/>
    </xf>
    <xf numFmtId="171" fontId="7" fillId="0" borderId="0" xfId="126" applyFont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186" fontId="7" fillId="0" borderId="28" xfId="126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171" fontId="1" fillId="0" borderId="23" xfId="0" applyNumberFormat="1" applyFont="1" applyBorder="1" applyAlignment="1">
      <alignment/>
    </xf>
    <xf numFmtId="186" fontId="1" fillId="0" borderId="30" xfId="126" applyNumberFormat="1" applyFont="1" applyBorder="1" applyAlignment="1">
      <alignment/>
    </xf>
    <xf numFmtId="171" fontId="6" fillId="0" borderId="31" xfId="126" applyFont="1" applyBorder="1" applyAlignment="1">
      <alignment horizontal="center"/>
    </xf>
    <xf numFmtId="171" fontId="6" fillId="0" borderId="0" xfId="126" applyFont="1" applyBorder="1" applyAlignment="1">
      <alignment horizontal="left"/>
    </xf>
    <xf numFmtId="187" fontId="1" fillId="0" borderId="27" xfId="0" applyNumberFormat="1" applyFont="1" applyBorder="1" applyAlignment="1">
      <alignment horizontal="left"/>
    </xf>
    <xf numFmtId="171" fontId="1" fillId="0" borderId="31" xfId="126" applyFont="1" applyBorder="1" applyAlignment="1">
      <alignment/>
    </xf>
    <xf numFmtId="171" fontId="1" fillId="0" borderId="26" xfId="126" applyFont="1" applyBorder="1" applyAlignment="1">
      <alignment/>
    </xf>
    <xf numFmtId="171" fontId="1" fillId="0" borderId="19" xfId="126" applyFont="1" applyBorder="1" applyAlignment="1">
      <alignment/>
    </xf>
    <xf numFmtId="190" fontId="1" fillId="0" borderId="26" xfId="126" applyNumberFormat="1" applyFont="1" applyBorder="1" applyAlignment="1">
      <alignment/>
    </xf>
    <xf numFmtId="0" fontId="7" fillId="0" borderId="0" xfId="141" applyFont="1" applyBorder="1">
      <alignment/>
      <protection/>
    </xf>
    <xf numFmtId="0" fontId="12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186" fontId="1" fillId="0" borderId="0" xfId="126" applyNumberFormat="1" applyFont="1" applyBorder="1" applyAlignment="1">
      <alignment horizontal="left"/>
    </xf>
    <xf numFmtId="186" fontId="1" fillId="0" borderId="0" xfId="126" applyNumberFormat="1" applyFont="1" applyBorder="1" applyAlignment="1">
      <alignment/>
    </xf>
    <xf numFmtId="0" fontId="5" fillId="0" borderId="34" xfId="0" applyFont="1" applyBorder="1" applyAlignment="1">
      <alignment/>
    </xf>
    <xf numFmtId="0" fontId="35" fillId="0" borderId="0" xfId="140" applyFont="1" applyFill="1" applyBorder="1" applyAlignment="1" applyProtection="1">
      <alignment horizontal="center"/>
      <protection locked="0"/>
    </xf>
    <xf numFmtId="0" fontId="35" fillId="0" borderId="0" xfId="140" applyFont="1" applyFill="1" applyAlignment="1" applyProtection="1">
      <alignment horizontal="center"/>
      <protection locked="0"/>
    </xf>
    <xf numFmtId="171" fontId="35" fillId="0" borderId="0" xfId="140" applyNumberFormat="1" applyFont="1" applyFill="1" applyAlignment="1" applyProtection="1">
      <alignment horizontal="center"/>
      <protection locked="0"/>
    </xf>
    <xf numFmtId="0" fontId="35" fillId="0" borderId="0" xfId="140" applyFont="1" applyFill="1" applyAlignment="1" applyProtection="1">
      <alignment horizontal="left"/>
      <protection locked="0"/>
    </xf>
    <xf numFmtId="171" fontId="35" fillId="0" borderId="0" xfId="140" applyNumberFormat="1" applyFont="1" applyFill="1" applyAlignment="1" applyProtection="1">
      <alignment horizontal="left"/>
      <protection locked="0"/>
    </xf>
    <xf numFmtId="0" fontId="35" fillId="0" borderId="0" xfId="140" applyFont="1" applyFill="1" applyBorder="1" applyAlignment="1" applyProtection="1">
      <alignment horizontal="right"/>
      <protection locked="0"/>
    </xf>
    <xf numFmtId="180" fontId="35" fillId="0" borderId="0" xfId="140" applyNumberFormat="1" applyFont="1" applyFill="1" applyBorder="1" applyAlignment="1" applyProtection="1">
      <alignment horizontal="right"/>
      <protection locked="0"/>
    </xf>
    <xf numFmtId="0" fontId="35" fillId="0" borderId="0" xfId="14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6" fillId="0" borderId="35" xfId="126" applyFont="1" applyBorder="1" applyAlignment="1" applyProtection="1">
      <alignment/>
      <protection locked="0"/>
    </xf>
    <xf numFmtId="171" fontId="6" fillId="0" borderId="35" xfId="126" applyFont="1" applyBorder="1" applyAlignment="1" applyProtection="1">
      <alignment horizontal="center"/>
      <protection locked="0"/>
    </xf>
    <xf numFmtId="43" fontId="7" fillId="0" borderId="36" xfId="126" applyNumberFormat="1" applyFont="1" applyBorder="1" applyAlignment="1" applyProtection="1">
      <alignment/>
      <protection locked="0"/>
    </xf>
    <xf numFmtId="187" fontId="7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6" fillId="0" borderId="22" xfId="0" applyFont="1" applyBorder="1" applyAlignment="1" applyProtection="1">
      <alignment horizontal="center"/>
      <protection locked="0"/>
    </xf>
    <xf numFmtId="0" fontId="7" fillId="0" borderId="22" xfId="14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171" fontId="7" fillId="0" borderId="37" xfId="126" applyFont="1" applyBorder="1" applyAlignment="1" applyProtection="1">
      <alignment horizontal="center"/>
      <protection locked="0"/>
    </xf>
    <xf numFmtId="171" fontId="7" fillId="0" borderId="37" xfId="126" applyFont="1" applyBorder="1" applyAlignment="1" applyProtection="1">
      <alignment/>
      <protection locked="0"/>
    </xf>
    <xf numFmtId="2" fontId="7" fillId="0" borderId="22" xfId="141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right"/>
      <protection locked="0"/>
    </xf>
    <xf numFmtId="43" fontId="7" fillId="0" borderId="39" xfId="126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14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186" fontId="7" fillId="0" borderId="0" xfId="126" applyNumberFormat="1" applyFont="1" applyBorder="1" applyAlignment="1" applyProtection="1">
      <alignment horizontal="left"/>
      <protection locked="0"/>
    </xf>
    <xf numFmtId="171" fontId="7" fillId="0" borderId="0" xfId="126" applyFont="1" applyBorder="1" applyAlignment="1" applyProtection="1">
      <alignment/>
      <protection locked="0"/>
    </xf>
    <xf numFmtId="171" fontId="7" fillId="0" borderId="0" xfId="126" applyFont="1" applyBorder="1" applyAlignment="1" applyProtection="1">
      <alignment horizontal="center"/>
      <protection locked="0"/>
    </xf>
    <xf numFmtId="43" fontId="7" fillId="0" borderId="0" xfId="126" applyNumberFormat="1" applyFont="1" applyBorder="1" applyAlignment="1" applyProtection="1">
      <alignment/>
      <protection locked="0"/>
    </xf>
    <xf numFmtId="192" fontId="7" fillId="0" borderId="22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171" fontId="7" fillId="0" borderId="25" xfId="126" applyFont="1" applyBorder="1" applyAlignment="1" applyProtection="1">
      <alignment horizontal="center"/>
      <protection locked="0"/>
    </xf>
    <xf numFmtId="43" fontId="7" fillId="0" borderId="23" xfId="126" applyNumberFormat="1" applyFont="1" applyBorder="1" applyAlignment="1" applyProtection="1">
      <alignment/>
      <protection locked="0"/>
    </xf>
    <xf numFmtId="185" fontId="6" fillId="0" borderId="22" xfId="126" applyNumberFormat="1" applyFont="1" applyBorder="1" applyAlignment="1" applyProtection="1">
      <alignment horizontal="center"/>
      <protection locked="0"/>
    </xf>
    <xf numFmtId="186" fontId="7" fillId="0" borderId="23" xfId="126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192" fontId="6" fillId="0" borderId="22" xfId="0" applyNumberFormat="1" applyFont="1" applyBorder="1" applyAlignment="1" applyProtection="1">
      <alignment horizontal="center"/>
      <protection locked="0"/>
    </xf>
    <xf numFmtId="192" fontId="7" fillId="0" borderId="40" xfId="0" applyNumberFormat="1" applyFont="1" applyBorder="1" applyAlignment="1" applyProtection="1">
      <alignment horizontal="center"/>
      <protection locked="0"/>
    </xf>
    <xf numFmtId="192" fontId="7" fillId="0" borderId="0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186" fontId="7" fillId="0" borderId="30" xfId="126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171" fontId="7" fillId="0" borderId="30" xfId="126" applyFont="1" applyBorder="1" applyAlignment="1" applyProtection="1">
      <alignment/>
      <protection locked="0"/>
    </xf>
    <xf numFmtId="171" fontId="7" fillId="0" borderId="30" xfId="126" applyFont="1" applyBorder="1" applyAlignment="1" applyProtection="1">
      <alignment horizontal="center"/>
      <protection locked="0"/>
    </xf>
    <xf numFmtId="171" fontId="7" fillId="0" borderId="29" xfId="126" applyFont="1" applyBorder="1" applyAlignment="1" applyProtection="1">
      <alignment horizontal="center"/>
      <protection locked="0"/>
    </xf>
    <xf numFmtId="43" fontId="7" fillId="0" borderId="30" xfId="126" applyNumberFormat="1" applyFont="1" applyBorder="1" applyAlignment="1" applyProtection="1">
      <alignment/>
      <protection locked="0"/>
    </xf>
    <xf numFmtId="171" fontId="6" fillId="0" borderId="22" xfId="126" applyNumberFormat="1" applyFont="1" applyBorder="1" applyAlignment="1" applyProtection="1">
      <alignment horizontal="center"/>
      <protection locked="0"/>
    </xf>
    <xf numFmtId="0" fontId="7" fillId="0" borderId="23" xfId="141" applyFont="1" applyBorder="1" applyAlignment="1" applyProtection="1">
      <alignment horizontal="center"/>
      <protection locked="0"/>
    </xf>
    <xf numFmtId="0" fontId="7" fillId="0" borderId="25" xfId="141" applyFont="1" applyBorder="1" applyAlignment="1" applyProtection="1">
      <alignment horizontal="center"/>
      <protection locked="0"/>
    </xf>
    <xf numFmtId="1" fontId="7" fillId="0" borderId="23" xfId="141" applyNumberFormat="1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25" xfId="0" applyNumberFormat="1" applyFont="1" applyBorder="1" applyAlignment="1">
      <alignment/>
    </xf>
    <xf numFmtId="171" fontId="6" fillId="0" borderId="25" xfId="126" applyFont="1" applyBorder="1" applyAlignment="1">
      <alignment horizontal="left"/>
    </xf>
    <xf numFmtId="0" fontId="7" fillId="0" borderId="42" xfId="0" applyFont="1" applyBorder="1" applyAlignment="1" applyProtection="1">
      <alignment horizontal="center"/>
      <protection locked="0"/>
    </xf>
    <xf numFmtId="2" fontId="7" fillId="0" borderId="42" xfId="141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right"/>
      <protection locked="0"/>
    </xf>
    <xf numFmtId="186" fontId="7" fillId="0" borderId="37" xfId="126" applyNumberFormat="1" applyFont="1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71" fontId="7" fillId="0" borderId="43" xfId="126" applyFont="1" applyBorder="1" applyAlignment="1" applyProtection="1">
      <alignment horizontal="center"/>
      <protection locked="0"/>
    </xf>
    <xf numFmtId="43" fontId="7" fillId="0" borderId="43" xfId="126" applyNumberFormat="1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 horizontal="center"/>
      <protection locked="0"/>
    </xf>
    <xf numFmtId="192" fontId="7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right"/>
      <protection locked="0"/>
    </xf>
    <xf numFmtId="186" fontId="6" fillId="0" borderId="46" xfId="126" applyNumberFormat="1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center"/>
      <protection locked="0"/>
    </xf>
    <xf numFmtId="171" fontId="6" fillId="0" borderId="46" xfId="126" applyFont="1" applyBorder="1" applyAlignment="1" applyProtection="1">
      <alignment/>
      <protection locked="0"/>
    </xf>
    <xf numFmtId="171" fontId="6" fillId="0" borderId="47" xfId="126" applyFont="1" applyBorder="1" applyAlignment="1" applyProtection="1">
      <alignment horizontal="center"/>
      <protection locked="0"/>
    </xf>
    <xf numFmtId="43" fontId="7" fillId="0" borderId="47" xfId="126" applyNumberFormat="1" applyFont="1" applyBorder="1" applyAlignment="1" applyProtection="1">
      <alignment/>
      <protection locked="0"/>
    </xf>
    <xf numFmtId="186" fontId="6" fillId="0" borderId="23" xfId="126" applyNumberFormat="1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/>
      <protection locked="0"/>
    </xf>
    <xf numFmtId="171" fontId="6" fillId="0" borderId="23" xfId="126" applyFont="1" applyBorder="1" applyAlignment="1" applyProtection="1">
      <alignment/>
      <protection locked="0"/>
    </xf>
    <xf numFmtId="171" fontId="6" fillId="0" borderId="24" xfId="126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185" fontId="6" fillId="0" borderId="41" xfId="126" applyNumberFormat="1" applyFont="1" applyBorder="1" applyAlignment="1" applyProtection="1">
      <alignment horizontal="center"/>
      <protection locked="0"/>
    </xf>
    <xf numFmtId="186" fontId="7" fillId="0" borderId="30" xfId="126" applyNumberFormat="1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 horizontal="center"/>
      <protection locked="0"/>
    </xf>
    <xf numFmtId="192" fontId="7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right"/>
      <protection locked="0"/>
    </xf>
    <xf numFmtId="186" fontId="6" fillId="0" borderId="50" xfId="126" applyNumberFormat="1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center"/>
      <protection locked="0"/>
    </xf>
    <xf numFmtId="171" fontId="6" fillId="0" borderId="50" xfId="126" applyFont="1" applyBorder="1" applyAlignment="1" applyProtection="1">
      <alignment/>
      <protection locked="0"/>
    </xf>
    <xf numFmtId="171" fontId="6" fillId="0" borderId="51" xfId="126" applyFont="1" applyBorder="1" applyAlignment="1" applyProtection="1">
      <alignment horizontal="center"/>
      <protection locked="0"/>
    </xf>
    <xf numFmtId="43" fontId="7" fillId="0" borderId="51" xfId="126" applyNumberFormat="1" applyFont="1" applyBorder="1" applyAlignment="1" applyProtection="1">
      <alignment/>
      <protection locked="0"/>
    </xf>
    <xf numFmtId="186" fontId="6" fillId="0" borderId="52" xfId="126" applyNumberFormat="1" applyFont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 horizontal="center"/>
      <protection locked="0"/>
    </xf>
    <xf numFmtId="171" fontId="6" fillId="0" borderId="52" xfId="126" applyFont="1" applyBorder="1" applyAlignment="1" applyProtection="1">
      <alignment/>
      <protection locked="0"/>
    </xf>
    <xf numFmtId="171" fontId="6" fillId="0" borderId="39" xfId="126" applyFont="1" applyBorder="1" applyAlignment="1" applyProtection="1">
      <alignment horizontal="center"/>
      <protection locked="0"/>
    </xf>
    <xf numFmtId="171" fontId="6" fillId="0" borderId="41" xfId="126" applyNumberFormat="1" applyFont="1" applyBorder="1" applyAlignment="1" applyProtection="1">
      <alignment horizontal="center"/>
      <protection locked="0"/>
    </xf>
    <xf numFmtId="186" fontId="6" fillId="0" borderId="0" xfId="126" applyNumberFormat="1" applyFont="1" applyBorder="1" applyAlignment="1" applyProtection="1">
      <alignment horizontal="left"/>
      <protection locked="0"/>
    </xf>
    <xf numFmtId="171" fontId="6" fillId="0" borderId="0" xfId="126" applyFont="1" applyBorder="1" applyAlignment="1" applyProtection="1">
      <alignment/>
      <protection locked="0"/>
    </xf>
    <xf numFmtId="171" fontId="6" fillId="0" borderId="0" xfId="126" applyFont="1" applyBorder="1" applyAlignment="1" applyProtection="1">
      <alignment horizontal="center"/>
      <protection locked="0"/>
    </xf>
    <xf numFmtId="192" fontId="7" fillId="0" borderId="41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right"/>
      <protection locked="0"/>
    </xf>
    <xf numFmtId="186" fontId="6" fillId="0" borderId="30" xfId="126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center"/>
      <protection locked="0"/>
    </xf>
    <xf numFmtId="171" fontId="6" fillId="0" borderId="30" xfId="126" applyFont="1" applyBorder="1" applyAlignment="1" applyProtection="1">
      <alignment/>
      <protection locked="0"/>
    </xf>
    <xf numFmtId="171" fontId="6" fillId="0" borderId="53" xfId="126" applyFont="1" applyBorder="1" applyAlignment="1" applyProtection="1">
      <alignment horizontal="center"/>
      <protection locked="0"/>
    </xf>
    <xf numFmtId="43" fontId="7" fillId="0" borderId="53" xfId="126" applyNumberFormat="1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 horizontal="center"/>
      <protection locked="0"/>
    </xf>
    <xf numFmtId="192" fontId="7" fillId="0" borderId="42" xfId="0" applyNumberFormat="1" applyFont="1" applyBorder="1" applyAlignment="1" applyProtection="1">
      <alignment horizontal="center"/>
      <protection locked="0"/>
    </xf>
    <xf numFmtId="186" fontId="6" fillId="0" borderId="37" xfId="126" applyNumberFormat="1" applyFont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horizontal="center"/>
      <protection locked="0"/>
    </xf>
    <xf numFmtId="171" fontId="6" fillId="0" borderId="37" xfId="126" applyFont="1" applyBorder="1" applyAlignment="1" applyProtection="1">
      <alignment/>
      <protection locked="0"/>
    </xf>
    <xf numFmtId="171" fontId="6" fillId="0" borderId="43" xfId="126" applyFont="1" applyBorder="1" applyAlignment="1" applyProtection="1">
      <alignment horizontal="center"/>
      <protection locked="0"/>
    </xf>
    <xf numFmtId="186" fontId="7" fillId="0" borderId="0" xfId="12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5" fillId="0" borderId="0" xfId="140" applyFont="1" applyFill="1" applyAlignment="1" applyProtection="1">
      <alignment horizontal="center"/>
      <protection/>
    </xf>
    <xf numFmtId="0" fontId="45" fillId="0" borderId="54" xfId="140" applyFont="1" applyFill="1" applyBorder="1" applyAlignment="1" applyProtection="1">
      <alignment horizontal="center" vertical="center"/>
      <protection/>
    </xf>
    <xf numFmtId="0" fontId="45" fillId="0" borderId="55" xfId="140" applyFont="1" applyFill="1" applyBorder="1" applyAlignment="1" applyProtection="1">
      <alignment horizontal="center" vertical="center"/>
      <protection/>
    </xf>
    <xf numFmtId="10" fontId="35" fillId="0" borderId="56" xfId="140" applyNumberFormat="1" applyFont="1" applyFill="1" applyBorder="1" applyAlignment="1" applyProtection="1">
      <alignment horizontal="center"/>
      <protection/>
    </xf>
    <xf numFmtId="0" fontId="35" fillId="0" borderId="30" xfId="140" applyFont="1" applyFill="1" applyBorder="1" applyAlignment="1" applyProtection="1">
      <alignment horizontal="center"/>
      <protection/>
    </xf>
    <xf numFmtId="0" fontId="35" fillId="0" borderId="23" xfId="140" applyFont="1" applyFill="1" applyBorder="1" applyAlignment="1" applyProtection="1">
      <alignment horizontal="center"/>
      <protection/>
    </xf>
    <xf numFmtId="0" fontId="35" fillId="0" borderId="23" xfId="140" applyFont="1" applyFill="1" applyBorder="1" applyAlignment="1" applyProtection="1">
      <alignment horizontal="center" vertical="center"/>
      <protection/>
    </xf>
    <xf numFmtId="0" fontId="35" fillId="0" borderId="0" xfId="140" applyFont="1" applyFill="1" applyBorder="1" applyAlignment="1" applyProtection="1">
      <alignment horizontal="center" vertical="center"/>
      <protection/>
    </xf>
    <xf numFmtId="0" fontId="46" fillId="0" borderId="57" xfId="140" applyFont="1" applyFill="1" applyBorder="1" applyAlignment="1" applyProtection="1">
      <alignment horizontal="left"/>
      <protection/>
    </xf>
    <xf numFmtId="0" fontId="35" fillId="0" borderId="57" xfId="140" applyFont="1" applyFill="1" applyBorder="1" applyAlignment="1" applyProtection="1">
      <alignment horizontal="right"/>
      <protection/>
    </xf>
    <xf numFmtId="0" fontId="35" fillId="0" borderId="58" xfId="140" applyFont="1" applyFill="1" applyBorder="1" applyAlignment="1" applyProtection="1">
      <alignment horizontal="center" vertical="top"/>
      <protection/>
    </xf>
    <xf numFmtId="0" fontId="46" fillId="0" borderId="0" xfId="140" applyFont="1" applyFill="1" applyBorder="1" applyAlignment="1" applyProtection="1">
      <alignment horizontal="left"/>
      <protection/>
    </xf>
    <xf numFmtId="0" fontId="35" fillId="0" borderId="0" xfId="140" applyFont="1" applyFill="1" applyBorder="1" applyAlignment="1" applyProtection="1">
      <alignment horizontal="right"/>
      <protection/>
    </xf>
    <xf numFmtId="0" fontId="46" fillId="0" borderId="49" xfId="140" applyFont="1" applyFill="1" applyBorder="1" applyAlignment="1" applyProtection="1">
      <alignment horizontal="left"/>
      <protection/>
    </xf>
    <xf numFmtId="0" fontId="35" fillId="0" borderId="49" xfId="140" applyFont="1" applyFill="1" applyBorder="1" applyAlignment="1" applyProtection="1">
      <alignment horizontal="right"/>
      <protection/>
    </xf>
    <xf numFmtId="0" fontId="35" fillId="0" borderId="58" xfId="140" applyFont="1" applyFill="1" applyBorder="1" applyAlignment="1" applyProtection="1">
      <alignment horizontal="left"/>
      <protection/>
    </xf>
    <xf numFmtId="0" fontId="46" fillId="0" borderId="59" xfId="140" applyFont="1" applyFill="1" applyBorder="1" applyAlignment="1" applyProtection="1">
      <alignment horizontal="center" vertical="top"/>
      <protection/>
    </xf>
    <xf numFmtId="0" fontId="35" fillId="0" borderId="57" xfId="140" applyFont="1" applyFill="1" applyBorder="1" applyAlignment="1" applyProtection="1">
      <alignment horizontal="left" vertical="center"/>
      <protection/>
    </xf>
    <xf numFmtId="0" fontId="35" fillId="0" borderId="60" xfId="140" applyFont="1" applyFill="1" applyBorder="1" applyAlignment="1" applyProtection="1">
      <alignment horizontal="left" vertical="center"/>
      <protection/>
    </xf>
    <xf numFmtId="0" fontId="44" fillId="0" borderId="58" xfId="140" applyFont="1" applyFill="1" applyBorder="1" applyAlignment="1" applyProtection="1">
      <alignment horizontal="center" vertical="top"/>
      <protection/>
    </xf>
    <xf numFmtId="0" fontId="44" fillId="0" borderId="0" xfId="140" applyFont="1" applyFill="1" applyBorder="1" applyAlignment="1" applyProtection="1">
      <alignment horizontal="right" vertical="center"/>
      <protection/>
    </xf>
    <xf numFmtId="0" fontId="44" fillId="0" borderId="49" xfId="140" applyFont="1" applyFill="1" applyBorder="1" applyAlignment="1" applyProtection="1">
      <alignment horizontal="center" vertical="center"/>
      <protection/>
    </xf>
    <xf numFmtId="171" fontId="44" fillId="0" borderId="49" xfId="140" applyNumberFormat="1" applyFont="1" applyFill="1" applyBorder="1" applyAlignment="1" applyProtection="1">
      <alignment horizontal="left" vertical="center"/>
      <protection/>
    </xf>
    <xf numFmtId="0" fontId="44" fillId="0" borderId="56" xfId="140" applyFont="1" applyFill="1" applyBorder="1" applyAlignment="1" applyProtection="1">
      <alignment horizontal="left" vertical="center"/>
      <protection/>
    </xf>
    <xf numFmtId="0" fontId="44" fillId="0" borderId="0" xfId="140" applyFont="1" applyFill="1" applyBorder="1" applyAlignment="1" applyProtection="1">
      <alignment horizontal="center" vertical="center"/>
      <protection/>
    </xf>
    <xf numFmtId="171" fontId="44" fillId="0" borderId="0" xfId="140" applyNumberFormat="1" applyFont="1" applyFill="1" applyBorder="1" applyAlignment="1" applyProtection="1">
      <alignment horizontal="center" vertical="center"/>
      <protection/>
    </xf>
    <xf numFmtId="0" fontId="44" fillId="0" borderId="0" xfId="140" applyFont="1" applyFill="1" applyBorder="1" applyAlignment="1" applyProtection="1">
      <alignment horizontal="left" vertical="center"/>
      <protection/>
    </xf>
    <xf numFmtId="0" fontId="44" fillId="0" borderId="56" xfId="140" applyFont="1" applyFill="1" applyBorder="1" applyAlignment="1" applyProtection="1">
      <alignment horizontal="center" vertical="center"/>
      <protection/>
    </xf>
    <xf numFmtId="0" fontId="45" fillId="0" borderId="0" xfId="140" applyFont="1" applyFill="1" applyBorder="1" applyAlignment="1" applyProtection="1">
      <alignment horizontal="right" vertical="center"/>
      <protection/>
    </xf>
    <xf numFmtId="0" fontId="44" fillId="0" borderId="56" xfId="140" applyFont="1" applyFill="1" applyBorder="1" applyAlignment="1" applyProtection="1">
      <alignment/>
      <protection/>
    </xf>
    <xf numFmtId="0" fontId="46" fillId="0" borderId="0" xfId="140" applyFont="1" applyFill="1" applyBorder="1" applyAlignment="1" applyProtection="1">
      <alignment horizontal="left" vertical="center"/>
      <protection/>
    </xf>
    <xf numFmtId="180" fontId="48" fillId="0" borderId="21" xfId="140" applyNumberFormat="1" applyFont="1" applyFill="1" applyBorder="1" applyAlignment="1" applyProtection="1">
      <alignment horizontal="center" vertical="center"/>
      <protection/>
    </xf>
    <xf numFmtId="0" fontId="35" fillId="0" borderId="61" xfId="140" applyFont="1" applyFill="1" applyBorder="1" applyAlignment="1" applyProtection="1">
      <alignment horizontal="center" vertical="top"/>
      <protection/>
    </xf>
    <xf numFmtId="0" fontId="35" fillId="0" borderId="62" xfId="140" applyFont="1" applyFill="1" applyBorder="1" applyAlignment="1" applyProtection="1">
      <alignment horizontal="center" vertical="center"/>
      <protection/>
    </xf>
    <xf numFmtId="0" fontId="35" fillId="0" borderId="63" xfId="140" applyFont="1" applyFill="1" applyBorder="1" applyAlignment="1" applyProtection="1">
      <alignment horizontal="center"/>
      <protection/>
    </xf>
    <xf numFmtId="171" fontId="35" fillId="0" borderId="0" xfId="9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9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186" fontId="1" fillId="0" borderId="0" xfId="9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35" fillId="0" borderId="64" xfId="140" applyFont="1" applyFill="1" applyBorder="1" applyAlignment="1" applyProtection="1">
      <alignment horizontal="center"/>
      <protection/>
    </xf>
    <xf numFmtId="171" fontId="35" fillId="0" borderId="30" xfId="90" applyFont="1" applyFill="1" applyBorder="1" applyAlignment="1" applyProtection="1">
      <alignment horizontal="center"/>
      <protection locked="0"/>
    </xf>
    <xf numFmtId="0" fontId="35" fillId="0" borderId="64" xfId="140" applyFont="1" applyFill="1" applyBorder="1" applyAlignment="1" applyProtection="1">
      <alignment/>
      <protection locked="0"/>
    </xf>
    <xf numFmtId="171" fontId="35" fillId="0" borderId="23" xfId="90" applyFont="1" applyFill="1" applyBorder="1" applyAlignment="1" applyProtection="1">
      <alignment horizontal="center"/>
      <protection locked="0"/>
    </xf>
    <xf numFmtId="190" fontId="35" fillId="0" borderId="64" xfId="9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171" fontId="43" fillId="0" borderId="0" xfId="90" applyFont="1" applyFill="1" applyAlignment="1" applyProtection="1">
      <alignment/>
      <protection locked="0"/>
    </xf>
    <xf numFmtId="180" fontId="35" fillId="0" borderId="0" xfId="140" applyNumberFormat="1" applyFont="1" applyFill="1" applyAlignment="1" applyProtection="1">
      <alignment horizontal="left"/>
      <protection locked="0"/>
    </xf>
    <xf numFmtId="171" fontId="35" fillId="0" borderId="23" xfId="90" applyFont="1" applyFill="1" applyBorder="1" applyAlignment="1" applyProtection="1">
      <alignment horizontal="center" vertical="center"/>
      <protection locked="0"/>
    </xf>
    <xf numFmtId="190" fontId="35" fillId="0" borderId="0" xfId="140" applyNumberFormat="1" applyFont="1" applyFill="1" applyAlignment="1" applyProtection="1">
      <alignment horizontal="left"/>
      <protection locked="0"/>
    </xf>
    <xf numFmtId="180" fontId="35" fillId="0" borderId="64" xfId="140" applyNumberFormat="1" applyFont="1" applyFill="1" applyBorder="1" applyAlignment="1" applyProtection="1">
      <alignment/>
      <protection locked="0"/>
    </xf>
    <xf numFmtId="190" fontId="44" fillId="0" borderId="49" xfId="90" applyNumberFormat="1" applyFont="1" applyFill="1" applyBorder="1" applyAlignment="1" applyProtection="1">
      <alignment horizontal="left" vertical="center"/>
      <protection/>
    </xf>
    <xf numFmtId="171" fontId="44" fillId="0" borderId="49" xfId="9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1" fontId="35" fillId="0" borderId="63" xfId="90" applyFont="1" applyFill="1" applyBorder="1" applyAlignment="1" applyProtection="1">
      <alignment horizontal="center"/>
      <protection locked="0"/>
    </xf>
    <xf numFmtId="0" fontId="35" fillId="0" borderId="65" xfId="14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43" fontId="54" fillId="0" borderId="46" xfId="88" applyFont="1" applyFill="1" applyBorder="1" applyAlignment="1" applyProtection="1">
      <alignment horizontal="center"/>
      <protection hidden="1"/>
    </xf>
    <xf numFmtId="0" fontId="35" fillId="0" borderId="0" xfId="140" applyFont="1" applyFill="1" applyAlignment="1" applyProtection="1">
      <alignment horizontal="center"/>
      <protection hidden="1"/>
    </xf>
    <xf numFmtId="202" fontId="55" fillId="0" borderId="46" xfId="88" applyNumberFormat="1" applyFont="1" applyFill="1" applyBorder="1" applyAlignment="1" applyProtection="1">
      <alignment horizontal="center"/>
      <protection hidden="1"/>
    </xf>
    <xf numFmtId="43" fontId="35" fillId="0" borderId="0" xfId="88" applyFont="1" applyFill="1" applyAlignment="1" applyProtection="1">
      <alignment horizontal="center"/>
      <protection hidden="1"/>
    </xf>
    <xf numFmtId="43" fontId="35" fillId="0" borderId="46" xfId="88" applyFont="1" applyFill="1" applyBorder="1" applyAlignment="1" applyProtection="1">
      <alignment horizontal="center"/>
      <protection hidden="1"/>
    </xf>
    <xf numFmtId="180" fontId="35" fillId="0" borderId="47" xfId="140" applyNumberFormat="1" applyFont="1" applyFill="1" applyBorder="1" applyAlignment="1" applyProtection="1">
      <alignment horizontal="center"/>
      <protection hidden="1"/>
    </xf>
    <xf numFmtId="43" fontId="35" fillId="0" borderId="30" xfId="88" applyFont="1" applyFill="1" applyBorder="1" applyAlignment="1" applyProtection="1">
      <alignment horizontal="center"/>
      <protection hidden="1"/>
    </xf>
    <xf numFmtId="43" fontId="35" fillId="0" borderId="23" xfId="88" applyFont="1" applyFill="1" applyBorder="1" applyAlignment="1" applyProtection="1">
      <alignment horizontal="center"/>
      <protection hidden="1"/>
    </xf>
    <xf numFmtId="180" fontId="35" fillId="0" borderId="64" xfId="140" applyNumberFormat="1" applyFont="1" applyFill="1" applyBorder="1" applyAlignment="1" applyProtection="1">
      <alignment horizontal="center"/>
      <protection hidden="1"/>
    </xf>
    <xf numFmtId="180" fontId="35" fillId="0" borderId="66" xfId="140" applyNumberFormat="1" applyFont="1" applyFill="1" applyBorder="1" applyAlignment="1" applyProtection="1">
      <alignment horizontal="center"/>
      <protection hidden="1"/>
    </xf>
    <xf numFmtId="0" fontId="35" fillId="0" borderId="0" xfId="140" applyFont="1" applyFill="1" applyAlignment="1" applyProtection="1">
      <alignment horizontal="left"/>
      <protection hidden="1"/>
    </xf>
    <xf numFmtId="43" fontId="35" fillId="0" borderId="23" xfId="88" applyFont="1" applyFill="1" applyBorder="1" applyAlignment="1" applyProtection="1">
      <alignment horizontal="center" vertical="center"/>
      <protection hidden="1"/>
    </xf>
    <xf numFmtId="180" fontId="35" fillId="0" borderId="66" xfId="140" applyNumberFormat="1" applyFont="1" applyFill="1" applyBorder="1" applyAlignment="1" applyProtection="1">
      <alignment horizontal="center" vertical="center"/>
      <protection hidden="1"/>
    </xf>
    <xf numFmtId="43" fontId="35" fillId="0" borderId="22" xfId="88" applyFont="1" applyFill="1" applyBorder="1" applyAlignment="1" applyProtection="1">
      <alignment horizontal="center"/>
      <protection hidden="1"/>
    </xf>
    <xf numFmtId="180" fontId="35" fillId="0" borderId="67" xfId="140" applyNumberFormat="1" applyFont="1" applyFill="1" applyBorder="1" applyAlignment="1" applyProtection="1">
      <alignment horizontal="center"/>
      <protection hidden="1"/>
    </xf>
    <xf numFmtId="43" fontId="35" fillId="0" borderId="63" xfId="88" applyFont="1" applyFill="1" applyBorder="1" applyAlignment="1" applyProtection="1">
      <alignment horizontal="center"/>
      <protection hidden="1"/>
    </xf>
    <xf numFmtId="180" fontId="35" fillId="0" borderId="0" xfId="140" applyNumberFormat="1" applyFont="1" applyFill="1" applyBorder="1" applyAlignment="1" applyProtection="1">
      <alignment horizontal="center"/>
      <protection hidden="1"/>
    </xf>
    <xf numFmtId="0" fontId="0" fillId="0" borderId="0" xfId="113" applyFill="1" applyProtection="1">
      <alignment/>
      <protection hidden="1"/>
    </xf>
    <xf numFmtId="0" fontId="35" fillId="0" borderId="68" xfId="140" applyFont="1" applyFill="1" applyBorder="1" applyAlignment="1" applyProtection="1">
      <alignment horizontal="center"/>
      <protection hidden="1"/>
    </xf>
    <xf numFmtId="180" fontId="35" fillId="0" borderId="64" xfId="14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left"/>
    </xf>
    <xf numFmtId="0" fontId="6" fillId="0" borderId="29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7" fillId="0" borderId="25" xfId="0" applyNumberFormat="1" applyFont="1" applyFill="1" applyBorder="1" applyAlignment="1">
      <alignment horizontal="left"/>
    </xf>
    <xf numFmtId="171" fontId="6" fillId="0" borderId="0" xfId="126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71" fontId="6" fillId="0" borderId="71" xfId="126" applyFont="1" applyBorder="1" applyAlignment="1">
      <alignment horizontal="center"/>
    </xf>
    <xf numFmtId="171" fontId="6" fillId="0" borderId="72" xfId="126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187" fontId="7" fillId="0" borderId="25" xfId="0" applyNumberFormat="1" applyFont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0" fontId="6" fillId="0" borderId="7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1" fontId="6" fillId="0" borderId="25" xfId="126" applyFont="1" applyBorder="1" applyAlignment="1">
      <alignment horizontal="left"/>
    </xf>
    <xf numFmtId="171" fontId="6" fillId="0" borderId="19" xfId="126" applyFont="1" applyBorder="1" applyAlignment="1">
      <alignment horizontal="center" vertical="center" wrapText="1"/>
    </xf>
    <xf numFmtId="171" fontId="6" fillId="0" borderId="20" xfId="126" applyFont="1" applyBorder="1" applyAlignment="1">
      <alignment horizontal="center" vertical="center" wrapText="1"/>
    </xf>
    <xf numFmtId="186" fontId="6" fillId="0" borderId="75" xfId="126" applyNumberFormat="1" applyFont="1" applyBorder="1" applyAlignment="1">
      <alignment horizontal="center" vertical="center"/>
    </xf>
    <xf numFmtId="186" fontId="6" fillId="0" borderId="31" xfId="126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92" fontId="49" fillId="0" borderId="22" xfId="0" applyNumberFormat="1" applyFont="1" applyBorder="1" applyAlignment="1" applyProtection="1">
      <alignment horizontal="left"/>
      <protection locked="0"/>
    </xf>
    <xf numFmtId="192" fontId="6" fillId="0" borderId="25" xfId="0" applyNumberFormat="1" applyFont="1" applyBorder="1" applyAlignment="1" applyProtection="1">
      <alignment horizontal="left"/>
      <protection locked="0"/>
    </xf>
    <xf numFmtId="192" fontId="6" fillId="0" borderId="24" xfId="0" applyNumberFormat="1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53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24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7" fillId="0" borderId="25" xfId="141" applyFont="1" applyBorder="1" applyAlignment="1" applyProtection="1">
      <alignment horizontal="left"/>
      <protection locked="0"/>
    </xf>
    <xf numFmtId="0" fontId="7" fillId="0" borderId="24" xfId="141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6" fontId="7" fillId="0" borderId="0" xfId="126" applyNumberFormat="1" applyFont="1" applyBorder="1" applyAlignment="1">
      <alignment horizontal="center"/>
    </xf>
    <xf numFmtId="186" fontId="52" fillId="0" borderId="0" xfId="12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6" fillId="0" borderId="76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1" fillId="0" borderId="77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10" fontId="13" fillId="0" borderId="25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13" fillId="0" borderId="80" xfId="0" applyNumberFormat="1" applyFont="1" applyBorder="1" applyAlignment="1">
      <alignment horizontal="center" vertical="center"/>
    </xf>
    <xf numFmtId="10" fontId="13" fillId="0" borderId="8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3" fillId="0" borderId="4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7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0" fontId="13" fillId="0" borderId="29" xfId="0" applyNumberFormat="1" applyFont="1" applyBorder="1" applyAlignment="1">
      <alignment horizontal="center" vertical="center"/>
    </xf>
    <xf numFmtId="10" fontId="13" fillId="0" borderId="5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86" fontId="1" fillId="0" borderId="25" xfId="126" applyNumberFormat="1" applyFont="1" applyBorder="1" applyAlignment="1">
      <alignment horizontal="left"/>
    </xf>
    <xf numFmtId="0" fontId="13" fillId="0" borderId="82" xfId="0" applyFont="1" applyBorder="1" applyAlignment="1">
      <alignment horizontal="left" vertical="center"/>
    </xf>
    <xf numFmtId="0" fontId="13" fillId="0" borderId="80" xfId="0" applyFont="1" applyBorder="1" applyAlignment="1">
      <alignment horizontal="left" vertical="center"/>
    </xf>
    <xf numFmtId="0" fontId="1" fillId="0" borderId="73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76" xfId="0" applyFont="1" applyBorder="1" applyAlignment="1">
      <alignment horizontal="right"/>
    </xf>
    <xf numFmtId="0" fontId="1" fillId="0" borderId="7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86" fontId="3" fillId="0" borderId="73" xfId="126" applyNumberFormat="1" applyFont="1" applyBorder="1" applyAlignment="1">
      <alignment horizontal="center" vertical="center" wrapText="1"/>
    </xf>
    <xf numFmtId="186" fontId="3" fillId="0" borderId="33" xfId="126" applyNumberFormat="1" applyFont="1" applyBorder="1" applyAlignment="1">
      <alignment horizontal="center" vertical="center" wrapText="1"/>
    </xf>
    <xf numFmtId="186" fontId="3" fillId="0" borderId="76" xfId="126" applyNumberFormat="1" applyFont="1" applyBorder="1" applyAlignment="1">
      <alignment horizontal="center" vertical="center" wrapText="1"/>
    </xf>
    <xf numFmtId="186" fontId="3" fillId="0" borderId="74" xfId="126" applyNumberFormat="1" applyFont="1" applyBorder="1" applyAlignment="1">
      <alignment horizontal="center" vertical="center" wrapText="1"/>
    </xf>
    <xf numFmtId="186" fontId="3" fillId="0" borderId="21" xfId="126" applyNumberFormat="1" applyFont="1" applyBorder="1" applyAlignment="1">
      <alignment horizontal="center" vertical="center" wrapText="1"/>
    </xf>
    <xf numFmtId="186" fontId="3" fillId="0" borderId="32" xfId="126" applyNumberFormat="1" applyFont="1" applyBorder="1" applyAlignment="1">
      <alignment horizontal="center" vertical="center" wrapText="1"/>
    </xf>
    <xf numFmtId="186" fontId="1" fillId="0" borderId="77" xfId="126" applyNumberFormat="1" applyFont="1" applyBorder="1" applyAlignment="1">
      <alignment horizontal="center"/>
    </xf>
    <xf numFmtId="186" fontId="1" fillId="0" borderId="78" xfId="126" applyNumberFormat="1" applyFont="1" applyBorder="1" applyAlignment="1">
      <alignment horizontal="center"/>
    </xf>
    <xf numFmtId="186" fontId="1" fillId="0" borderId="79" xfId="126" applyNumberFormat="1" applyFont="1" applyBorder="1" applyAlignment="1">
      <alignment horizontal="center"/>
    </xf>
    <xf numFmtId="171" fontId="1" fillId="0" borderId="22" xfId="126" applyFont="1" applyBorder="1" applyAlignment="1">
      <alignment horizontal="center"/>
    </xf>
    <xf numFmtId="171" fontId="1" fillId="0" borderId="25" xfId="126" applyFont="1" applyBorder="1" applyAlignment="1">
      <alignment horizontal="center"/>
    </xf>
    <xf numFmtId="171" fontId="1" fillId="0" borderId="24" xfId="126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80" xfId="0" applyFont="1" applyBorder="1" applyAlignment="1">
      <alignment horizontal="left"/>
    </xf>
    <xf numFmtId="187" fontId="1" fillId="0" borderId="25" xfId="0" applyNumberFormat="1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171" fontId="1" fillId="0" borderId="82" xfId="126" applyFont="1" applyBorder="1" applyAlignment="1">
      <alignment horizontal="center"/>
    </xf>
    <xf numFmtId="171" fontId="1" fillId="0" borderId="80" xfId="126" applyFont="1" applyBorder="1" applyAlignment="1">
      <alignment horizontal="center"/>
    </xf>
    <xf numFmtId="171" fontId="1" fillId="0" borderId="81" xfId="126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71" fontId="1" fillId="0" borderId="69" xfId="126" applyFont="1" applyBorder="1" applyAlignment="1">
      <alignment horizontal="center"/>
    </xf>
    <xf numFmtId="171" fontId="1" fillId="0" borderId="70" xfId="126" applyFont="1" applyBorder="1" applyAlignment="1">
      <alignment horizontal="center"/>
    </xf>
    <xf numFmtId="171" fontId="1" fillId="0" borderId="36" xfId="126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7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6" fontId="3" fillId="0" borderId="25" xfId="126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86" fontId="1" fillId="0" borderId="0" xfId="126" applyNumberFormat="1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6" fillId="0" borderId="0" xfId="140" applyFont="1" applyFill="1" applyAlignment="1" applyProtection="1">
      <alignment horizontal="center"/>
      <protection locked="0"/>
    </xf>
    <xf numFmtId="0" fontId="35" fillId="0" borderId="59" xfId="140" applyFont="1" applyFill="1" applyBorder="1" applyAlignment="1" applyProtection="1">
      <alignment horizontal="center" vertical="top"/>
      <protection/>
    </xf>
    <xf numFmtId="0" fontId="35" fillId="0" borderId="58" xfId="140" applyFont="1" applyFill="1" applyBorder="1" applyAlignment="1" applyProtection="1">
      <alignment horizontal="center" vertical="top"/>
      <protection/>
    </xf>
    <xf numFmtId="0" fontId="35" fillId="0" borderId="83" xfId="140" applyFont="1" applyFill="1" applyBorder="1" applyAlignment="1" applyProtection="1">
      <alignment horizontal="center" vertical="top"/>
      <protection/>
    </xf>
    <xf numFmtId="171" fontId="35" fillId="0" borderId="57" xfId="140" applyNumberFormat="1" applyFont="1" applyFill="1" applyBorder="1" applyAlignment="1" applyProtection="1">
      <alignment horizontal="left"/>
      <protection/>
    </xf>
    <xf numFmtId="0" fontId="0" fillId="0" borderId="57" xfId="0" applyFill="1" applyBorder="1" applyAlignment="1" applyProtection="1">
      <alignment horizontal="left"/>
      <protection/>
    </xf>
    <xf numFmtId="0" fontId="0" fillId="0" borderId="60" xfId="0" applyFill="1" applyBorder="1" applyAlignment="1" applyProtection="1">
      <alignment horizontal="left"/>
      <protection/>
    </xf>
    <xf numFmtId="171" fontId="35" fillId="0" borderId="0" xfId="140" applyNumberFormat="1" applyFont="1" applyFill="1" applyBorder="1" applyAlignment="1" applyProtection="1">
      <alignment horizontal="center"/>
      <protection/>
    </xf>
    <xf numFmtId="0" fontId="35" fillId="0" borderId="0" xfId="140" applyFont="1" applyFill="1" applyBorder="1" applyAlignment="1" applyProtection="1">
      <alignment horizontal="center"/>
      <protection/>
    </xf>
    <xf numFmtId="0" fontId="35" fillId="0" borderId="56" xfId="140" applyFont="1" applyFill="1" applyBorder="1" applyAlignment="1" applyProtection="1">
      <alignment horizontal="center"/>
      <protection/>
    </xf>
    <xf numFmtId="180" fontId="35" fillId="0" borderId="0" xfId="140" applyNumberFormat="1" applyFont="1" applyFill="1" applyBorder="1" applyAlignment="1" applyProtection="1">
      <alignment horizontal="center"/>
      <protection/>
    </xf>
    <xf numFmtId="180" fontId="35" fillId="0" borderId="56" xfId="140" applyNumberFormat="1" applyFont="1" applyFill="1" applyBorder="1" applyAlignment="1" applyProtection="1">
      <alignment horizontal="center"/>
      <protection/>
    </xf>
    <xf numFmtId="180" fontId="35" fillId="0" borderId="49" xfId="140" applyNumberFormat="1" applyFont="1" applyFill="1" applyBorder="1" applyAlignment="1" applyProtection="1">
      <alignment horizontal="center"/>
      <protection/>
    </xf>
    <xf numFmtId="180" fontId="35" fillId="0" borderId="51" xfId="140" applyNumberFormat="1" applyFont="1" applyFill="1" applyBorder="1" applyAlignment="1" applyProtection="1">
      <alignment horizontal="center"/>
      <protection/>
    </xf>
    <xf numFmtId="0" fontId="35" fillId="0" borderId="59" xfId="140" applyFont="1" applyFill="1" applyBorder="1" applyAlignment="1" applyProtection="1">
      <alignment horizontal="center" vertical="center"/>
      <protection/>
    </xf>
    <xf numFmtId="0" fontId="35" fillId="0" borderId="57" xfId="140" applyFont="1" applyFill="1" applyBorder="1" applyAlignment="1" applyProtection="1">
      <alignment horizontal="center" vertical="center"/>
      <protection/>
    </xf>
    <xf numFmtId="0" fontId="35" fillId="0" borderId="58" xfId="140" applyFont="1" applyFill="1" applyBorder="1" applyAlignment="1" applyProtection="1">
      <alignment horizontal="center" vertical="center"/>
      <protection/>
    </xf>
    <xf numFmtId="0" fontId="35" fillId="0" borderId="0" xfId="140" applyFont="1" applyFill="1" applyBorder="1" applyAlignment="1" applyProtection="1">
      <alignment horizontal="center" vertical="center"/>
      <protection/>
    </xf>
    <xf numFmtId="0" fontId="35" fillId="0" borderId="83" xfId="140" applyFont="1" applyFill="1" applyBorder="1" applyAlignment="1" applyProtection="1">
      <alignment horizontal="center" vertical="center"/>
      <protection/>
    </xf>
    <xf numFmtId="0" fontId="35" fillId="0" borderId="49" xfId="140" applyFont="1" applyFill="1" applyBorder="1" applyAlignment="1" applyProtection="1">
      <alignment horizontal="center" vertical="center"/>
      <protection/>
    </xf>
    <xf numFmtId="0" fontId="40" fillId="0" borderId="57" xfId="140" applyFont="1" applyFill="1" applyBorder="1" applyAlignment="1" applyProtection="1">
      <alignment horizontal="center" vertical="center"/>
      <protection/>
    </xf>
    <xf numFmtId="0" fontId="41" fillId="0" borderId="0" xfId="140" applyFont="1" applyFill="1" applyBorder="1" applyAlignment="1" applyProtection="1">
      <alignment horizontal="center" vertical="center"/>
      <protection/>
    </xf>
    <xf numFmtId="0" fontId="41" fillId="0" borderId="49" xfId="140" applyFont="1" applyFill="1" applyBorder="1" applyAlignment="1" applyProtection="1">
      <alignment horizontal="center" vertical="center"/>
      <protection/>
    </xf>
    <xf numFmtId="0" fontId="39" fillId="0" borderId="57" xfId="140" applyFont="1" applyFill="1" applyBorder="1" applyAlignment="1" applyProtection="1">
      <alignment horizontal="center" vertical="center"/>
      <protection/>
    </xf>
    <xf numFmtId="0" fontId="35" fillId="0" borderId="60" xfId="140" applyFont="1" applyFill="1" applyBorder="1" applyAlignment="1" applyProtection="1">
      <alignment horizontal="center"/>
      <protection/>
    </xf>
    <xf numFmtId="0" fontId="35" fillId="0" borderId="51" xfId="140" applyFont="1" applyFill="1" applyBorder="1" applyAlignment="1" applyProtection="1">
      <alignment horizontal="center"/>
      <protection/>
    </xf>
    <xf numFmtId="0" fontId="35" fillId="0" borderId="45" xfId="140" applyFont="1" applyFill="1" applyBorder="1" applyAlignment="1" applyProtection="1">
      <alignment horizontal="center"/>
      <protection/>
    </xf>
    <xf numFmtId="0" fontId="35" fillId="0" borderId="58" xfId="140" applyFont="1" applyFill="1" applyBorder="1" applyAlignment="1" applyProtection="1">
      <alignment horizontal="center"/>
      <protection/>
    </xf>
    <xf numFmtId="0" fontId="35" fillId="0" borderId="83" xfId="140" applyFont="1" applyFill="1" applyBorder="1" applyAlignment="1" applyProtection="1">
      <alignment horizontal="center"/>
      <protection/>
    </xf>
    <xf numFmtId="0" fontId="35" fillId="0" borderId="0" xfId="140" applyFont="1" applyFill="1" applyBorder="1" applyAlignment="1" applyProtection="1">
      <alignment horizontal="left"/>
      <protection/>
    </xf>
    <xf numFmtId="0" fontId="35" fillId="0" borderId="49" xfId="140" applyFont="1" applyFill="1" applyBorder="1" applyAlignment="1" applyProtection="1">
      <alignment horizontal="left"/>
      <protection/>
    </xf>
    <xf numFmtId="0" fontId="34" fillId="0" borderId="59" xfId="140" applyFont="1" applyFill="1" applyBorder="1" applyAlignment="1" applyProtection="1">
      <alignment horizontal="center" vertical="center"/>
      <protection/>
    </xf>
    <xf numFmtId="0" fontId="34" fillId="0" borderId="57" xfId="140" applyFont="1" applyFill="1" applyBorder="1" applyAlignment="1" applyProtection="1">
      <alignment horizontal="center" vertical="center"/>
      <protection/>
    </xf>
    <xf numFmtId="0" fontId="34" fillId="0" borderId="60" xfId="140" applyFont="1" applyFill="1" applyBorder="1" applyAlignment="1" applyProtection="1">
      <alignment horizontal="center" vertical="center"/>
      <protection/>
    </xf>
    <xf numFmtId="0" fontId="34" fillId="0" borderId="83" xfId="140" applyFont="1" applyFill="1" applyBorder="1" applyAlignment="1" applyProtection="1">
      <alignment horizontal="center" vertical="center"/>
      <protection/>
    </xf>
    <xf numFmtId="0" fontId="34" fillId="0" borderId="49" xfId="140" applyFont="1" applyFill="1" applyBorder="1" applyAlignment="1" applyProtection="1">
      <alignment horizontal="center" vertical="center"/>
      <protection/>
    </xf>
    <xf numFmtId="0" fontId="34" fillId="0" borderId="51" xfId="140" applyFont="1" applyFill="1" applyBorder="1" applyAlignment="1" applyProtection="1">
      <alignment horizontal="center" vertical="center"/>
      <protection/>
    </xf>
    <xf numFmtId="0" fontId="33" fillId="0" borderId="0" xfId="14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34" fillId="0" borderId="84" xfId="140" applyFont="1" applyFill="1" applyBorder="1" applyAlignment="1" applyProtection="1">
      <alignment horizontal="center" vertical="center"/>
      <protection/>
    </xf>
    <xf numFmtId="0" fontId="34" fillId="0" borderId="54" xfId="140" applyFont="1" applyFill="1" applyBorder="1" applyAlignment="1" applyProtection="1">
      <alignment horizontal="center" vertical="center"/>
      <protection/>
    </xf>
    <xf numFmtId="0" fontId="34" fillId="0" borderId="85" xfId="140" applyFont="1" applyFill="1" applyBorder="1" applyAlignment="1" applyProtection="1">
      <alignment horizontal="center" vertical="center"/>
      <protection/>
    </xf>
    <xf numFmtId="0" fontId="34" fillId="0" borderId="55" xfId="140" applyFont="1" applyFill="1" applyBorder="1" applyAlignment="1" applyProtection="1">
      <alignment horizontal="center" vertical="center"/>
      <protection/>
    </xf>
    <xf numFmtId="0" fontId="47" fillId="0" borderId="86" xfId="140" applyFont="1" applyFill="1" applyBorder="1" applyAlignment="1" applyProtection="1">
      <alignment horizontal="center" vertical="center"/>
      <protection/>
    </xf>
    <xf numFmtId="0" fontId="47" fillId="0" borderId="87" xfId="140" applyFont="1" applyFill="1" applyBorder="1" applyAlignment="1" applyProtection="1">
      <alignment horizontal="center" vertical="center"/>
      <protection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 2" xfId="87"/>
    <cellStyle name="Comma 2 2" xfId="88"/>
    <cellStyle name="Comma 3" xfId="89"/>
    <cellStyle name="Comma 4" xfId="90"/>
    <cellStyle name="Explanatory Text" xfId="91"/>
    <cellStyle name="Explanatory Text 2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Hyperlink 2" xfId="105"/>
    <cellStyle name="Input" xfId="106"/>
    <cellStyle name="Input 2" xfId="107"/>
    <cellStyle name="Linked Cell" xfId="108"/>
    <cellStyle name="Linked Cell 2" xfId="109"/>
    <cellStyle name="Neutral" xfId="110"/>
    <cellStyle name="Neutral 2" xfId="111"/>
    <cellStyle name="Normal 2" xfId="112"/>
    <cellStyle name="Normal 2 2" xfId="113"/>
    <cellStyle name="Normal 3" xfId="114"/>
    <cellStyle name="Note" xfId="115"/>
    <cellStyle name="Note 2" xfId="116"/>
    <cellStyle name="Output" xfId="117"/>
    <cellStyle name="Output 2" xfId="118"/>
    <cellStyle name="Percent 2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  <cellStyle name="Comma" xfId="126"/>
    <cellStyle name="Comma [0]" xfId="127"/>
    <cellStyle name="Currency" xfId="128"/>
    <cellStyle name="Currency [0]" xfId="129"/>
    <cellStyle name="เซลล์ตรวจสอบ" xfId="130"/>
    <cellStyle name="เซลล์ที่มีลิงก์" xfId="131"/>
    <cellStyle name="Percent" xfId="132"/>
    <cellStyle name="แย่" xfId="133"/>
    <cellStyle name="แสดงผล" xfId="134"/>
    <cellStyle name="การคำนวณ" xfId="135"/>
    <cellStyle name="ข้อความเตือน" xfId="136"/>
    <cellStyle name="ข้อความอธิบาย" xfId="137"/>
    <cellStyle name="ชื่อเรื่อง" xfId="138"/>
    <cellStyle name="ดี" xfId="139"/>
    <cellStyle name="ปกติ_ตัวอย่างการคำนวณ FACTOR F" xfId="140"/>
    <cellStyle name="ปกติ_ปร.4" xfId="141"/>
    <cellStyle name="ป้อนค่า" xfId="142"/>
    <cellStyle name="ปานกลาง" xfId="143"/>
    <cellStyle name="ผลรวม" xfId="144"/>
    <cellStyle name="ส่วนที่ถูกเน้น1" xfId="145"/>
    <cellStyle name="ส่วนที่ถูกเน้น2" xfId="146"/>
    <cellStyle name="ส่วนที่ถูกเน้น3" xfId="147"/>
    <cellStyle name="ส่วนที่ถูกเน้น4" xfId="148"/>
    <cellStyle name="ส่วนที่ถูกเน้น5" xfId="149"/>
    <cellStyle name="ส่วนที่ถูกเน้น6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391275"/>
          <a:ext cx="133350" cy="6381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6410325"/>
          <a:ext cx="85725" cy="609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&#3611;&#3619;&#3632;&#3617;&#3634;&#3603;&#3619;&#3634;&#3588;&#3634;%20P59%20&#3611;&#3619;&#3633;&#3610;&#3611;&#3619;&#3640;&#3591;&#3595;&#3656;&#3629;&#3617;&#3649;&#3595;&#3617;5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4(ก)"/>
      <sheetName val="ปร.5"/>
      <sheetName val="ปร.6"/>
      <sheetName val="Factor F"/>
      <sheetName val="Sheet1"/>
      <sheetName val="DATA"/>
    </sheetNames>
    <sheetDataSet>
      <sheetData sheetId="2">
        <row r="2">
          <cell r="E2" t="str">
            <v>การปรับปรุง/ซ่อมแซม..........</v>
          </cell>
        </row>
        <row r="3">
          <cell r="B3" t="str">
            <v>โรงเรียน</v>
          </cell>
          <cell r="I3" t="str">
            <v>ทั่วประเทศ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157"/>
  <sheetViews>
    <sheetView showGridLines="0"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8" width="11.7109375" style="44" customWidth="1"/>
    <col min="9" max="9" width="12.421875" style="44" bestFit="1" customWidth="1"/>
    <col min="10" max="10" width="11.7109375" style="45" customWidth="1"/>
    <col min="11" max="11" width="12.421875" style="44" bestFit="1" customWidth="1"/>
    <col min="12" max="12" width="13.140625" style="44" customWidth="1"/>
    <col min="13" max="13" width="8.57421875" style="10" bestFit="1" customWidth="1"/>
    <col min="14" max="16384" width="9.140625" style="10" customWidth="1"/>
  </cols>
  <sheetData>
    <row r="2" spans="1:13" ht="24">
      <c r="A2" s="293" t="s">
        <v>27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8.75" customHeight="1">
      <c r="A3" s="287" t="s">
        <v>73</v>
      </c>
      <c r="B3" s="287"/>
      <c r="C3" s="287"/>
      <c r="D3" s="287"/>
      <c r="E3" s="286" t="s">
        <v>205</v>
      </c>
      <c r="F3" s="286"/>
      <c r="G3" s="286"/>
      <c r="H3" s="286"/>
      <c r="I3" s="286"/>
      <c r="J3" s="286"/>
      <c r="K3" s="286"/>
      <c r="L3" s="286"/>
      <c r="M3" s="286"/>
    </row>
    <row r="4" spans="1:13" ht="18.75" customHeight="1">
      <c r="A4" s="136" t="s">
        <v>70</v>
      </c>
      <c r="B4" s="289" t="s">
        <v>68</v>
      </c>
      <c r="C4" s="289"/>
      <c r="D4" s="289"/>
      <c r="E4" s="289"/>
      <c r="F4" s="289"/>
      <c r="G4" s="289"/>
      <c r="H4" s="289"/>
      <c r="I4" s="137" t="s">
        <v>8</v>
      </c>
      <c r="J4" s="289" t="s">
        <v>54</v>
      </c>
      <c r="K4" s="289"/>
      <c r="L4" s="289"/>
      <c r="M4" s="289"/>
    </row>
    <row r="5" spans="1:13" ht="18.75" customHeight="1">
      <c r="A5" s="296" t="s">
        <v>7</v>
      </c>
      <c r="B5" s="296"/>
      <c r="C5" s="296"/>
      <c r="D5" s="290"/>
      <c r="E5" s="290"/>
      <c r="F5" s="290"/>
      <c r="G5" s="290"/>
      <c r="H5" s="290"/>
      <c r="I5" s="303" t="s">
        <v>1</v>
      </c>
      <c r="J5" s="303"/>
      <c r="K5" s="297" t="s">
        <v>54</v>
      </c>
      <c r="L5" s="297"/>
      <c r="M5" s="297"/>
    </row>
    <row r="6" spans="1:13" ht="4.5" customHeight="1" thickBot="1">
      <c r="A6" s="292"/>
      <c r="B6" s="292"/>
      <c r="C6" s="292"/>
      <c r="D6" s="288"/>
      <c r="E6" s="288"/>
      <c r="F6" s="288"/>
      <c r="G6" s="288"/>
      <c r="H6" s="288"/>
      <c r="I6" s="291"/>
      <c r="J6" s="291"/>
      <c r="K6" s="298"/>
      <c r="L6" s="298"/>
      <c r="M6" s="298"/>
    </row>
    <row r="7" spans="1:13" ht="18.75" customHeight="1" thickTop="1">
      <c r="A7" s="284" t="s">
        <v>2</v>
      </c>
      <c r="B7" s="299" t="s">
        <v>3</v>
      </c>
      <c r="C7" s="300"/>
      <c r="D7" s="300"/>
      <c r="E7" s="300"/>
      <c r="F7" s="306" t="s">
        <v>11</v>
      </c>
      <c r="G7" s="308" t="s">
        <v>17</v>
      </c>
      <c r="H7" s="294" t="s">
        <v>22</v>
      </c>
      <c r="I7" s="295"/>
      <c r="J7" s="294" t="s">
        <v>18</v>
      </c>
      <c r="K7" s="295"/>
      <c r="L7" s="304" t="s">
        <v>20</v>
      </c>
      <c r="M7" s="284" t="s">
        <v>4</v>
      </c>
    </row>
    <row r="8" spans="1:13" ht="18.75" customHeight="1" thickBot="1">
      <c r="A8" s="285"/>
      <c r="B8" s="301"/>
      <c r="C8" s="302"/>
      <c r="D8" s="302"/>
      <c r="E8" s="302"/>
      <c r="F8" s="307"/>
      <c r="G8" s="309"/>
      <c r="H8" s="54" t="s">
        <v>28</v>
      </c>
      <c r="I8" s="54" t="s">
        <v>19</v>
      </c>
      <c r="J8" s="54" t="s">
        <v>28</v>
      </c>
      <c r="K8" s="54" t="s">
        <v>19</v>
      </c>
      <c r="L8" s="305"/>
      <c r="M8" s="285"/>
    </row>
    <row r="9" spans="1:13" s="82" customFormat="1" ht="18.75" customHeight="1" thickTop="1">
      <c r="A9" s="90">
        <v>1</v>
      </c>
      <c r="B9" s="310" t="s">
        <v>78</v>
      </c>
      <c r="C9" s="311"/>
      <c r="D9" s="311"/>
      <c r="E9" s="312"/>
      <c r="F9" s="19"/>
      <c r="G9" s="17"/>
      <c r="H9" s="39"/>
      <c r="I9" s="40"/>
      <c r="J9" s="41"/>
      <c r="K9" s="40"/>
      <c r="L9" s="39"/>
      <c r="M9" s="18"/>
    </row>
    <row r="10" spans="1:13" ht="18.75" customHeight="1">
      <c r="A10" s="16"/>
      <c r="B10" s="91">
        <v>1.1</v>
      </c>
      <c r="C10" s="92"/>
      <c r="D10" s="279" t="s">
        <v>79</v>
      </c>
      <c r="E10" s="280"/>
      <c r="F10" s="19">
        <v>78</v>
      </c>
      <c r="G10" s="17" t="s">
        <v>80</v>
      </c>
      <c r="H10" s="39">
        <v>0</v>
      </c>
      <c r="I10" s="95">
        <f aca="true" t="shared" si="0" ref="I10:I21">SUM(H10)*$F10</f>
        <v>0</v>
      </c>
      <c r="J10" s="41">
        <v>40</v>
      </c>
      <c r="K10" s="95">
        <f aca="true" t="shared" si="1" ref="K10:K21">SUM(J10)*$F10</f>
        <v>3120</v>
      </c>
      <c r="L10" s="96">
        <f aca="true" t="shared" si="2" ref="L10:L21">SUM(,I10,K10)</f>
        <v>3120</v>
      </c>
      <c r="M10" s="18"/>
    </row>
    <row r="11" spans="1:13" ht="18.75" customHeight="1">
      <c r="A11" s="16"/>
      <c r="B11" s="91">
        <v>1.2</v>
      </c>
      <c r="C11" s="92"/>
      <c r="D11" s="279" t="s">
        <v>81</v>
      </c>
      <c r="E11" s="280"/>
      <c r="F11" s="19">
        <v>1140</v>
      </c>
      <c r="G11" s="17" t="s">
        <v>80</v>
      </c>
      <c r="H11" s="39">
        <v>0</v>
      </c>
      <c r="I11" s="95">
        <f t="shared" si="0"/>
        <v>0</v>
      </c>
      <c r="J11" s="41">
        <v>25</v>
      </c>
      <c r="K11" s="95">
        <f t="shared" si="1"/>
        <v>28500</v>
      </c>
      <c r="L11" s="96">
        <f t="shared" si="2"/>
        <v>28500</v>
      </c>
      <c r="M11" s="18"/>
    </row>
    <row r="12" spans="1:13" ht="18.75" customHeight="1">
      <c r="A12" s="16"/>
      <c r="B12" s="91">
        <v>1.3</v>
      </c>
      <c r="C12" s="92"/>
      <c r="D12" s="279" t="s">
        <v>82</v>
      </c>
      <c r="E12" s="280"/>
      <c r="F12" s="19">
        <v>1030</v>
      </c>
      <c r="G12" s="17" t="s">
        <v>80</v>
      </c>
      <c r="H12" s="39">
        <v>0</v>
      </c>
      <c r="I12" s="95">
        <f t="shared" si="0"/>
        <v>0</v>
      </c>
      <c r="J12" s="41">
        <v>35</v>
      </c>
      <c r="K12" s="95">
        <f t="shared" si="1"/>
        <v>36050</v>
      </c>
      <c r="L12" s="96">
        <f t="shared" si="2"/>
        <v>36050</v>
      </c>
      <c r="M12" s="18"/>
    </row>
    <row r="13" spans="1:13" ht="18.75" customHeight="1">
      <c r="A13" s="16"/>
      <c r="B13" s="91">
        <v>1.4</v>
      </c>
      <c r="C13" s="92"/>
      <c r="D13" s="279" t="s">
        <v>83</v>
      </c>
      <c r="E13" s="280"/>
      <c r="F13" s="19">
        <v>160</v>
      </c>
      <c r="G13" s="17" t="s">
        <v>80</v>
      </c>
      <c r="H13" s="39">
        <v>0</v>
      </c>
      <c r="I13" s="95">
        <f t="shared" si="0"/>
        <v>0</v>
      </c>
      <c r="J13" s="41">
        <v>25</v>
      </c>
      <c r="K13" s="95">
        <f t="shared" si="1"/>
        <v>4000</v>
      </c>
      <c r="L13" s="96">
        <f t="shared" si="2"/>
        <v>4000</v>
      </c>
      <c r="M13" s="18"/>
    </row>
    <row r="14" spans="1:13" ht="18.75" customHeight="1">
      <c r="A14" s="16"/>
      <c r="B14" s="91">
        <v>1.5</v>
      </c>
      <c r="C14" s="92"/>
      <c r="D14" s="279" t="s">
        <v>216</v>
      </c>
      <c r="E14" s="280"/>
      <c r="F14" s="19">
        <v>118</v>
      </c>
      <c r="G14" s="17" t="s">
        <v>80</v>
      </c>
      <c r="H14" s="39">
        <v>0</v>
      </c>
      <c r="I14" s="95">
        <f t="shared" si="0"/>
        <v>0</v>
      </c>
      <c r="J14" s="41">
        <v>35</v>
      </c>
      <c r="K14" s="95">
        <f t="shared" si="1"/>
        <v>4130</v>
      </c>
      <c r="L14" s="96">
        <f t="shared" si="2"/>
        <v>4130</v>
      </c>
      <c r="M14" s="18"/>
    </row>
    <row r="15" spans="1:13" ht="18.75" customHeight="1">
      <c r="A15" s="16"/>
      <c r="B15" s="91">
        <v>1.6</v>
      </c>
      <c r="C15" s="92"/>
      <c r="D15" s="279" t="s">
        <v>84</v>
      </c>
      <c r="E15" s="280"/>
      <c r="F15" s="19">
        <v>8</v>
      </c>
      <c r="G15" s="17" t="s">
        <v>85</v>
      </c>
      <c r="H15" s="39">
        <v>0</v>
      </c>
      <c r="I15" s="95">
        <f t="shared" si="0"/>
        <v>0</v>
      </c>
      <c r="J15" s="41">
        <v>60</v>
      </c>
      <c r="K15" s="95">
        <f t="shared" si="1"/>
        <v>480</v>
      </c>
      <c r="L15" s="96">
        <f t="shared" si="2"/>
        <v>480</v>
      </c>
      <c r="M15" s="18"/>
    </row>
    <row r="16" spans="1:13" ht="18.75" customHeight="1">
      <c r="A16" s="16"/>
      <c r="B16" s="91">
        <v>1.7</v>
      </c>
      <c r="C16" s="92"/>
      <c r="D16" s="279" t="s">
        <v>86</v>
      </c>
      <c r="E16" s="280"/>
      <c r="F16" s="19">
        <v>14</v>
      </c>
      <c r="G16" s="17" t="s">
        <v>85</v>
      </c>
      <c r="H16" s="39">
        <v>0</v>
      </c>
      <c r="I16" s="95">
        <f t="shared" si="0"/>
        <v>0</v>
      </c>
      <c r="J16" s="41">
        <v>55</v>
      </c>
      <c r="K16" s="95">
        <f t="shared" si="1"/>
        <v>770</v>
      </c>
      <c r="L16" s="96">
        <f t="shared" si="2"/>
        <v>770</v>
      </c>
      <c r="M16" s="18"/>
    </row>
    <row r="17" spans="1:13" ht="18.75" customHeight="1">
      <c r="A17" s="16"/>
      <c r="B17" s="91">
        <v>1.8</v>
      </c>
      <c r="C17" s="92"/>
      <c r="D17" s="279" t="s">
        <v>87</v>
      </c>
      <c r="E17" s="280"/>
      <c r="F17" s="19">
        <v>2</v>
      </c>
      <c r="G17" s="17" t="s">
        <v>85</v>
      </c>
      <c r="H17" s="39">
        <v>0</v>
      </c>
      <c r="I17" s="95">
        <f t="shared" si="0"/>
        <v>0</v>
      </c>
      <c r="J17" s="41">
        <v>200</v>
      </c>
      <c r="K17" s="95">
        <f t="shared" si="1"/>
        <v>400</v>
      </c>
      <c r="L17" s="96">
        <f t="shared" si="2"/>
        <v>400</v>
      </c>
      <c r="M17" s="18"/>
    </row>
    <row r="18" spans="1:13" ht="18.75" customHeight="1">
      <c r="A18" s="16"/>
      <c r="B18" s="91">
        <v>1.9</v>
      </c>
      <c r="C18" s="92"/>
      <c r="D18" s="279" t="s">
        <v>88</v>
      </c>
      <c r="E18" s="280"/>
      <c r="F18" s="19">
        <v>34</v>
      </c>
      <c r="G18" s="17" t="s">
        <v>89</v>
      </c>
      <c r="H18" s="39">
        <v>0</v>
      </c>
      <c r="I18" s="95">
        <f t="shared" si="0"/>
        <v>0</v>
      </c>
      <c r="J18" s="41">
        <v>25</v>
      </c>
      <c r="K18" s="95">
        <f t="shared" si="1"/>
        <v>850</v>
      </c>
      <c r="L18" s="96">
        <f t="shared" si="2"/>
        <v>850</v>
      </c>
      <c r="M18" s="18"/>
    </row>
    <row r="19" spans="1:13" ht="18.75" customHeight="1">
      <c r="A19" s="16"/>
      <c r="B19" s="97">
        <v>1.1</v>
      </c>
      <c r="C19" s="92"/>
      <c r="D19" s="279" t="s">
        <v>90</v>
      </c>
      <c r="E19" s="280"/>
      <c r="F19" s="19">
        <v>16</v>
      </c>
      <c r="G19" s="17" t="s">
        <v>85</v>
      </c>
      <c r="H19" s="39">
        <v>0</v>
      </c>
      <c r="I19" s="95">
        <f t="shared" si="0"/>
        <v>0</v>
      </c>
      <c r="J19" s="41">
        <v>100</v>
      </c>
      <c r="K19" s="95">
        <f t="shared" si="1"/>
        <v>1600</v>
      </c>
      <c r="L19" s="96">
        <f t="shared" si="2"/>
        <v>1600</v>
      </c>
      <c r="M19" s="18"/>
    </row>
    <row r="20" spans="1:13" ht="18.75" customHeight="1">
      <c r="A20" s="16"/>
      <c r="B20" s="97">
        <v>1.11</v>
      </c>
      <c r="C20" s="92"/>
      <c r="D20" s="279" t="s">
        <v>92</v>
      </c>
      <c r="E20" s="280"/>
      <c r="F20" s="19">
        <v>214</v>
      </c>
      <c r="G20" s="17" t="s">
        <v>85</v>
      </c>
      <c r="H20" s="39">
        <v>0</v>
      </c>
      <c r="I20" s="95">
        <f t="shared" si="0"/>
        <v>0</v>
      </c>
      <c r="J20" s="41">
        <v>25</v>
      </c>
      <c r="K20" s="95">
        <f t="shared" si="1"/>
        <v>5350</v>
      </c>
      <c r="L20" s="96">
        <f t="shared" si="2"/>
        <v>5350</v>
      </c>
      <c r="M20" s="18"/>
    </row>
    <row r="21" spans="1:13" ht="18.75" customHeight="1">
      <c r="A21" s="138"/>
      <c r="B21" s="139">
        <v>1.12</v>
      </c>
      <c r="C21" s="140"/>
      <c r="D21" s="313" t="s">
        <v>93</v>
      </c>
      <c r="E21" s="314"/>
      <c r="F21" s="141">
        <v>130</v>
      </c>
      <c r="G21" s="142" t="s">
        <v>85</v>
      </c>
      <c r="H21" s="96">
        <v>0</v>
      </c>
      <c r="I21" s="95">
        <f t="shared" si="0"/>
        <v>0</v>
      </c>
      <c r="J21" s="143">
        <v>20</v>
      </c>
      <c r="K21" s="95">
        <f t="shared" si="1"/>
        <v>2600</v>
      </c>
      <c r="L21" s="96">
        <f t="shared" si="2"/>
        <v>2600</v>
      </c>
      <c r="M21" s="144"/>
    </row>
    <row r="22" spans="1:13" ht="18.75" customHeight="1">
      <c r="A22" s="145"/>
      <c r="B22" s="146"/>
      <c r="C22" s="147"/>
      <c r="D22" s="315" t="s">
        <v>179</v>
      </c>
      <c r="E22" s="316"/>
      <c r="F22" s="148"/>
      <c r="G22" s="149"/>
      <c r="H22" s="150"/>
      <c r="I22" s="150">
        <f>SUM(I19:I21)</f>
        <v>0</v>
      </c>
      <c r="J22" s="151"/>
      <c r="K22" s="150">
        <f>SUM(K10:K21)</f>
        <v>87850</v>
      </c>
      <c r="L22" s="150">
        <f>SUM(L10:L21)</f>
        <v>87850</v>
      </c>
      <c r="M22" s="152"/>
    </row>
    <row r="23" spans="1:13" ht="18.75" customHeight="1">
      <c r="A23" s="100"/>
      <c r="B23" s="101"/>
      <c r="C23" s="102"/>
      <c r="D23" s="103"/>
      <c r="E23" s="103"/>
      <c r="F23" s="104"/>
      <c r="G23" s="100"/>
      <c r="H23" s="105"/>
      <c r="I23" s="106"/>
      <c r="J23" s="106"/>
      <c r="K23" s="106"/>
      <c r="L23" s="105"/>
      <c r="M23" s="107"/>
    </row>
    <row r="24" spans="1:13" ht="18.75" customHeight="1">
      <c r="A24" s="100"/>
      <c r="B24" s="101"/>
      <c r="C24" s="102"/>
      <c r="D24" s="103"/>
      <c r="E24" s="103"/>
      <c r="F24" s="104"/>
      <c r="G24" s="100"/>
      <c r="H24" s="105"/>
      <c r="I24" s="106"/>
      <c r="J24" s="106"/>
      <c r="K24" s="106"/>
      <c r="L24" s="105"/>
      <c r="M24" s="107"/>
    </row>
    <row r="25" spans="1:13" ht="18.75" customHeight="1">
      <c r="A25" s="100"/>
      <c r="B25" s="101"/>
      <c r="C25" s="102"/>
      <c r="D25" s="103"/>
      <c r="E25" s="103"/>
      <c r="F25" s="104"/>
      <c r="G25" s="100"/>
      <c r="H25" s="105"/>
      <c r="I25" s="106"/>
      <c r="J25" s="106"/>
      <c r="K25" s="106"/>
      <c r="L25" s="105"/>
      <c r="M25" s="107"/>
    </row>
    <row r="26" spans="1:13" ht="18.75" customHeight="1">
      <c r="A26" s="100"/>
      <c r="B26" s="101"/>
      <c r="C26" s="102"/>
      <c r="D26" s="103"/>
      <c r="E26" s="103"/>
      <c r="F26" s="104"/>
      <c r="G26" s="100"/>
      <c r="H26" s="105"/>
      <c r="I26" s="106"/>
      <c r="J26" s="106"/>
      <c r="K26" s="106"/>
      <c r="L26" s="105"/>
      <c r="M26" s="107"/>
    </row>
    <row r="27" spans="1:13" ht="18.75" customHeight="1">
      <c r="A27" s="100"/>
      <c r="B27" s="101"/>
      <c r="C27" s="102"/>
      <c r="D27" s="103"/>
      <c r="E27" s="103"/>
      <c r="F27" s="104"/>
      <c r="G27" s="100"/>
      <c r="H27" s="105"/>
      <c r="I27" s="106"/>
      <c r="J27" s="106"/>
      <c r="K27" s="106"/>
      <c r="L27" s="105"/>
      <c r="M27" s="107"/>
    </row>
    <row r="28" spans="1:13" ht="18.75" customHeight="1">
      <c r="A28" s="100"/>
      <c r="B28" s="101"/>
      <c r="C28" s="102"/>
      <c r="D28" s="103"/>
      <c r="E28" s="103"/>
      <c r="F28" s="104"/>
      <c r="G28" s="100"/>
      <c r="H28" s="105"/>
      <c r="I28" s="106"/>
      <c r="J28" s="106"/>
      <c r="K28" s="106"/>
      <c r="L28" s="105"/>
      <c r="M28" s="107"/>
    </row>
    <row r="29" spans="1:13" ht="24">
      <c r="A29" s="293" t="s">
        <v>27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</row>
    <row r="30" spans="1:13" ht="18.75" customHeight="1">
      <c r="A30" s="292" t="s">
        <v>73</v>
      </c>
      <c r="B30" s="292"/>
      <c r="C30" s="292"/>
      <c r="D30" s="292"/>
      <c r="E30" s="286" t="str">
        <f>+E3</f>
        <v>อาคารเรียนแบบ 216 ล. (ปรับปรุง 29) </v>
      </c>
      <c r="F30" s="286"/>
      <c r="G30" s="286"/>
      <c r="H30" s="286"/>
      <c r="I30" s="286"/>
      <c r="J30" s="286"/>
      <c r="K30" s="286"/>
      <c r="L30" s="286"/>
      <c r="M30" s="286"/>
    </row>
    <row r="31" spans="1:13" ht="18.75" customHeight="1">
      <c r="A31" s="88" t="s">
        <v>70</v>
      </c>
      <c r="B31" s="286" t="s">
        <v>68</v>
      </c>
      <c r="C31" s="286"/>
      <c r="D31" s="286"/>
      <c r="E31" s="286"/>
      <c r="F31" s="286"/>
      <c r="G31" s="286"/>
      <c r="H31" s="286"/>
      <c r="I31" s="55" t="s">
        <v>8</v>
      </c>
      <c r="J31" s="286" t="s">
        <v>54</v>
      </c>
      <c r="K31" s="286"/>
      <c r="L31" s="286"/>
      <c r="M31" s="286"/>
    </row>
    <row r="32" spans="1:13" ht="11.25" customHeight="1" thickBot="1">
      <c r="A32" s="292"/>
      <c r="B32" s="292"/>
      <c r="C32" s="292"/>
      <c r="D32" s="288"/>
      <c r="E32" s="288"/>
      <c r="F32" s="288"/>
      <c r="G32" s="288"/>
      <c r="H32" s="288"/>
      <c r="I32" s="291"/>
      <c r="J32" s="291"/>
      <c r="K32" s="298"/>
      <c r="L32" s="298"/>
      <c r="M32" s="298"/>
    </row>
    <row r="33" spans="1:13" ht="18.75" customHeight="1" thickTop="1">
      <c r="A33" s="284" t="s">
        <v>2</v>
      </c>
      <c r="B33" s="299" t="s">
        <v>3</v>
      </c>
      <c r="C33" s="300"/>
      <c r="D33" s="300"/>
      <c r="E33" s="300"/>
      <c r="F33" s="306" t="s">
        <v>11</v>
      </c>
      <c r="G33" s="308" t="s">
        <v>17</v>
      </c>
      <c r="H33" s="294" t="s">
        <v>22</v>
      </c>
      <c r="I33" s="295"/>
      <c r="J33" s="294" t="s">
        <v>18</v>
      </c>
      <c r="K33" s="295"/>
      <c r="L33" s="304" t="s">
        <v>20</v>
      </c>
      <c r="M33" s="284" t="s">
        <v>4</v>
      </c>
    </row>
    <row r="34" spans="1:13" ht="18.75" customHeight="1" thickBot="1">
      <c r="A34" s="285"/>
      <c r="B34" s="301"/>
      <c r="C34" s="302"/>
      <c r="D34" s="302"/>
      <c r="E34" s="302"/>
      <c r="F34" s="307"/>
      <c r="G34" s="309"/>
      <c r="H34" s="54" t="s">
        <v>28</v>
      </c>
      <c r="I34" s="54" t="s">
        <v>19</v>
      </c>
      <c r="J34" s="54" t="s">
        <v>28</v>
      </c>
      <c r="K34" s="54" t="s">
        <v>19</v>
      </c>
      <c r="L34" s="305"/>
      <c r="M34" s="285"/>
    </row>
    <row r="35" spans="1:13" ht="18.75" customHeight="1" thickTop="1">
      <c r="A35" s="90">
        <v>2</v>
      </c>
      <c r="B35" s="310" t="s">
        <v>94</v>
      </c>
      <c r="C35" s="311"/>
      <c r="D35" s="311"/>
      <c r="E35" s="312"/>
      <c r="F35" s="19"/>
      <c r="G35" s="17"/>
      <c r="H35" s="39"/>
      <c r="I35" s="95"/>
      <c r="J35" s="41"/>
      <c r="K35" s="95"/>
      <c r="L35" s="96"/>
      <c r="M35" s="18"/>
    </row>
    <row r="36" spans="1:13" ht="18.75" customHeight="1">
      <c r="A36" s="16"/>
      <c r="B36" s="115">
        <v>2.1</v>
      </c>
      <c r="C36" s="321" t="s">
        <v>96</v>
      </c>
      <c r="D36" s="321"/>
      <c r="E36" s="322"/>
      <c r="F36" s="19"/>
      <c r="G36" s="109"/>
      <c r="H36" s="39"/>
      <c r="I36" s="40"/>
      <c r="J36" s="110"/>
      <c r="K36" s="40"/>
      <c r="L36" s="39"/>
      <c r="M36" s="111"/>
    </row>
    <row r="37" spans="1:13" ht="18.75" customHeight="1">
      <c r="A37" s="16"/>
      <c r="B37" s="108"/>
      <c r="C37" s="92" t="s">
        <v>95</v>
      </c>
      <c r="D37" s="279" t="s">
        <v>97</v>
      </c>
      <c r="E37" s="280"/>
      <c r="F37" s="19">
        <v>80</v>
      </c>
      <c r="G37" s="17" t="s">
        <v>98</v>
      </c>
      <c r="H37" s="39">
        <v>938</v>
      </c>
      <c r="I37" s="40">
        <f>SUM(H37)*$F37</f>
        <v>75040</v>
      </c>
      <c r="J37" s="41">
        <v>289</v>
      </c>
      <c r="K37" s="40">
        <f>SUM(J37)*$F37</f>
        <v>23120</v>
      </c>
      <c r="L37" s="39">
        <f>SUM(,I37,K37)</f>
        <v>98160</v>
      </c>
      <c r="M37" s="18"/>
    </row>
    <row r="38" spans="1:13" ht="18.75" customHeight="1">
      <c r="A38" s="16"/>
      <c r="B38" s="108"/>
      <c r="C38" s="92" t="s">
        <v>95</v>
      </c>
      <c r="D38" s="279" t="s">
        <v>99</v>
      </c>
      <c r="E38" s="280"/>
      <c r="F38" s="19">
        <v>1</v>
      </c>
      <c r="G38" s="17" t="s">
        <v>12</v>
      </c>
      <c r="H38" s="39">
        <v>2914</v>
      </c>
      <c r="I38" s="40">
        <f>SUM(H38)*$F38</f>
        <v>2914</v>
      </c>
      <c r="J38" s="41">
        <v>799</v>
      </c>
      <c r="K38" s="40">
        <f>SUM(J38)*$F38</f>
        <v>799</v>
      </c>
      <c r="L38" s="39">
        <f>SUM(,I38,K38)</f>
        <v>3713</v>
      </c>
      <c r="M38" s="18"/>
    </row>
    <row r="39" spans="1:13" ht="18.75" customHeight="1">
      <c r="A39" s="16"/>
      <c r="B39" s="108"/>
      <c r="C39" s="92" t="s">
        <v>95</v>
      </c>
      <c r="D39" s="279" t="s">
        <v>100</v>
      </c>
      <c r="E39" s="280"/>
      <c r="F39" s="19">
        <v>45</v>
      </c>
      <c r="G39" s="17" t="s">
        <v>101</v>
      </c>
      <c r="H39" s="39">
        <v>85</v>
      </c>
      <c r="I39" s="40">
        <f>SUM(H39)*$F39</f>
        <v>3825</v>
      </c>
      <c r="J39" s="41" t="s">
        <v>102</v>
      </c>
      <c r="K39" s="40">
        <f>SUM(J39)*$F39</f>
        <v>0</v>
      </c>
      <c r="L39" s="39">
        <f>SUM(,I39,K39)</f>
        <v>3825</v>
      </c>
      <c r="M39" s="18"/>
    </row>
    <row r="40" spans="1:13" ht="18.75" customHeight="1">
      <c r="A40" s="16"/>
      <c r="B40" s="108"/>
      <c r="C40" s="92" t="s">
        <v>95</v>
      </c>
      <c r="D40" s="279" t="s">
        <v>103</v>
      </c>
      <c r="E40" s="280"/>
      <c r="F40" s="19">
        <v>236</v>
      </c>
      <c r="G40" s="17" t="s">
        <v>80</v>
      </c>
      <c r="H40" s="39">
        <v>30</v>
      </c>
      <c r="I40" s="40">
        <f>SUM(H40)*$F40</f>
        <v>7080</v>
      </c>
      <c r="J40" s="41">
        <v>35</v>
      </c>
      <c r="K40" s="40">
        <f>SUM(J40)*$F40</f>
        <v>8260</v>
      </c>
      <c r="L40" s="39">
        <f>SUM(,I40,K40)</f>
        <v>15340</v>
      </c>
      <c r="M40" s="18"/>
    </row>
    <row r="41" spans="1:13" ht="18.75" customHeight="1">
      <c r="A41" s="90"/>
      <c r="B41" s="108"/>
      <c r="C41" s="92"/>
      <c r="D41" s="317" t="s">
        <v>182</v>
      </c>
      <c r="E41" s="318"/>
      <c r="F41" s="153"/>
      <c r="G41" s="154"/>
      <c r="H41" s="155"/>
      <c r="I41" s="155">
        <f>SUM(I37:I40)</f>
        <v>88859</v>
      </c>
      <c r="J41" s="156"/>
      <c r="K41" s="155">
        <f>SUM(K37:K40)</f>
        <v>32179</v>
      </c>
      <c r="L41" s="155">
        <f>SUM(L37:L40)</f>
        <v>121038</v>
      </c>
      <c r="M41" s="18"/>
    </row>
    <row r="42" spans="1:13" ht="18.75" customHeight="1">
      <c r="A42" s="157"/>
      <c r="B42" s="158">
        <v>2.2</v>
      </c>
      <c r="C42" s="319" t="s">
        <v>104</v>
      </c>
      <c r="D42" s="319"/>
      <c r="E42" s="320"/>
      <c r="F42" s="159"/>
      <c r="G42" s="160"/>
      <c r="H42" s="123"/>
      <c r="I42" s="124"/>
      <c r="J42" s="125"/>
      <c r="K42" s="124"/>
      <c r="L42" s="123"/>
      <c r="M42" s="126"/>
    </row>
    <row r="43" spans="1:13" ht="18.75" customHeight="1">
      <c r="A43" s="90"/>
      <c r="B43" s="108"/>
      <c r="C43" s="92" t="s">
        <v>95</v>
      </c>
      <c r="D43" s="279" t="s">
        <v>105</v>
      </c>
      <c r="E43" s="322"/>
      <c r="F43" s="19">
        <v>2530</v>
      </c>
      <c r="G43" s="17" t="s">
        <v>12</v>
      </c>
      <c r="H43" s="39">
        <v>58</v>
      </c>
      <c r="I43" s="40">
        <f aca="true" t="shared" si="3" ref="I43:I48">SUM(H43)*$F43</f>
        <v>146740</v>
      </c>
      <c r="J43" s="41">
        <v>0</v>
      </c>
      <c r="K43" s="40">
        <f aca="true" t="shared" si="4" ref="K43:K48">SUM(J43)*$F43</f>
        <v>0</v>
      </c>
      <c r="L43" s="39">
        <f aca="true" t="shared" si="5" ref="L43:L48">SUM(,I43,K43)</f>
        <v>146740</v>
      </c>
      <c r="M43" s="18"/>
    </row>
    <row r="44" spans="1:13" ht="18.75" customHeight="1">
      <c r="A44" s="90"/>
      <c r="B44" s="108"/>
      <c r="C44" s="92" t="s">
        <v>95</v>
      </c>
      <c r="D44" s="279" t="s">
        <v>106</v>
      </c>
      <c r="E44" s="280"/>
      <c r="F44" s="19">
        <v>180</v>
      </c>
      <c r="G44" s="17" t="s">
        <v>12</v>
      </c>
      <c r="H44" s="39">
        <v>58</v>
      </c>
      <c r="I44" s="40">
        <f t="shared" si="3"/>
        <v>10440</v>
      </c>
      <c r="J44" s="41">
        <v>0</v>
      </c>
      <c r="K44" s="40">
        <f t="shared" si="4"/>
        <v>0</v>
      </c>
      <c r="L44" s="39">
        <f t="shared" si="5"/>
        <v>10440</v>
      </c>
      <c r="M44" s="18"/>
    </row>
    <row r="45" spans="1:13" ht="18.75" customHeight="1">
      <c r="A45" s="90"/>
      <c r="B45" s="108"/>
      <c r="C45" s="92" t="s">
        <v>95</v>
      </c>
      <c r="D45" s="279" t="s">
        <v>107</v>
      </c>
      <c r="E45" s="280"/>
      <c r="F45" s="19">
        <v>2890</v>
      </c>
      <c r="G45" s="17" t="s">
        <v>101</v>
      </c>
      <c r="H45" s="39">
        <v>7</v>
      </c>
      <c r="I45" s="40">
        <f t="shared" si="3"/>
        <v>20230</v>
      </c>
      <c r="J45" s="41">
        <v>0</v>
      </c>
      <c r="K45" s="40">
        <f t="shared" si="4"/>
        <v>0</v>
      </c>
      <c r="L45" s="39">
        <f t="shared" si="5"/>
        <v>20230</v>
      </c>
      <c r="M45" s="18"/>
    </row>
    <row r="46" spans="1:13" ht="18.75" customHeight="1">
      <c r="A46" s="90"/>
      <c r="B46" s="108"/>
      <c r="C46" s="92" t="s">
        <v>95</v>
      </c>
      <c r="D46" s="279" t="s">
        <v>108</v>
      </c>
      <c r="E46" s="280"/>
      <c r="F46" s="19">
        <v>1140</v>
      </c>
      <c r="G46" s="17" t="s">
        <v>80</v>
      </c>
      <c r="H46" s="39">
        <v>0</v>
      </c>
      <c r="I46" s="40">
        <f t="shared" si="3"/>
        <v>0</v>
      </c>
      <c r="J46" s="41">
        <v>28</v>
      </c>
      <c r="K46" s="40">
        <f t="shared" si="4"/>
        <v>31920</v>
      </c>
      <c r="L46" s="39">
        <f t="shared" si="5"/>
        <v>31920</v>
      </c>
      <c r="M46" s="18"/>
    </row>
    <row r="47" spans="1:13" ht="18.75" customHeight="1">
      <c r="A47" s="90"/>
      <c r="B47" s="108"/>
      <c r="C47" s="92" t="s">
        <v>95</v>
      </c>
      <c r="D47" s="279" t="s">
        <v>109</v>
      </c>
      <c r="E47" s="280"/>
      <c r="F47" s="19">
        <v>1140</v>
      </c>
      <c r="G47" s="17" t="s">
        <v>80</v>
      </c>
      <c r="H47" s="39">
        <v>58</v>
      </c>
      <c r="I47" s="40">
        <f t="shared" si="3"/>
        <v>66120</v>
      </c>
      <c r="J47" s="41">
        <v>18</v>
      </c>
      <c r="K47" s="40">
        <f t="shared" si="4"/>
        <v>20520</v>
      </c>
      <c r="L47" s="39">
        <f t="shared" si="5"/>
        <v>86640</v>
      </c>
      <c r="M47" s="18"/>
    </row>
    <row r="48" spans="1:13" ht="18.75" customHeight="1">
      <c r="A48" s="16"/>
      <c r="B48" s="108"/>
      <c r="C48" s="92" t="s">
        <v>95</v>
      </c>
      <c r="D48" s="279" t="s">
        <v>110</v>
      </c>
      <c r="E48" s="280"/>
      <c r="F48" s="19">
        <v>160</v>
      </c>
      <c r="G48" s="17" t="s">
        <v>89</v>
      </c>
      <c r="H48" s="39">
        <v>150</v>
      </c>
      <c r="I48" s="40">
        <f t="shared" si="3"/>
        <v>24000</v>
      </c>
      <c r="J48" s="41">
        <v>89</v>
      </c>
      <c r="K48" s="40">
        <f t="shared" si="4"/>
        <v>14240</v>
      </c>
      <c r="L48" s="39">
        <f t="shared" si="5"/>
        <v>38240</v>
      </c>
      <c r="M48" s="18"/>
    </row>
    <row r="49" spans="1:13" ht="18.75" customHeight="1">
      <c r="A49" s="90"/>
      <c r="B49" s="108"/>
      <c r="C49" s="92"/>
      <c r="D49" s="317" t="s">
        <v>183</v>
      </c>
      <c r="E49" s="318"/>
      <c r="F49" s="153"/>
      <c r="G49" s="154"/>
      <c r="H49" s="155"/>
      <c r="I49" s="155">
        <f>SUM(I43:I48)</f>
        <v>267530</v>
      </c>
      <c r="J49" s="156"/>
      <c r="K49" s="155">
        <f>SUM(K43:K48)</f>
        <v>66680</v>
      </c>
      <c r="L49" s="155">
        <f>SUM(L43:L48)</f>
        <v>334210</v>
      </c>
      <c r="M49" s="18"/>
    </row>
    <row r="50" spans="1:13" ht="18.75" customHeight="1">
      <c r="A50" s="16"/>
      <c r="B50" s="115">
        <v>2.3</v>
      </c>
      <c r="C50" s="321" t="s">
        <v>111</v>
      </c>
      <c r="D50" s="321"/>
      <c r="E50" s="322"/>
      <c r="F50" s="19"/>
      <c r="G50" s="109"/>
      <c r="H50" s="39"/>
      <c r="I50" s="40"/>
      <c r="J50" s="110"/>
      <c r="K50" s="40"/>
      <c r="L50" s="39"/>
      <c r="M50" s="111"/>
    </row>
    <row r="51" spans="1:13" ht="18.75" customHeight="1">
      <c r="A51" s="16"/>
      <c r="B51" s="108"/>
      <c r="C51" s="92" t="s">
        <v>31</v>
      </c>
      <c r="D51" s="323" t="s">
        <v>112</v>
      </c>
      <c r="E51" s="324"/>
      <c r="F51" s="19">
        <v>1030</v>
      </c>
      <c r="G51" s="17" t="s">
        <v>89</v>
      </c>
      <c r="H51" s="39">
        <v>469</v>
      </c>
      <c r="I51" s="40">
        <f>SUM(H51)*$F51</f>
        <v>483070</v>
      </c>
      <c r="J51" s="41">
        <v>92</v>
      </c>
      <c r="K51" s="40">
        <f>SUM(J51)*$F51</f>
        <v>94760</v>
      </c>
      <c r="L51" s="39">
        <f>SUM(,I51,K51)</f>
        <v>577830</v>
      </c>
      <c r="M51" s="18"/>
    </row>
    <row r="52" spans="1:13" ht="18.75" customHeight="1">
      <c r="A52" s="16"/>
      <c r="B52" s="108"/>
      <c r="C52" s="92" t="s">
        <v>95</v>
      </c>
      <c r="D52" s="279" t="s">
        <v>113</v>
      </c>
      <c r="E52" s="280"/>
      <c r="F52" s="19">
        <v>88</v>
      </c>
      <c r="G52" s="17" t="s">
        <v>80</v>
      </c>
      <c r="H52" s="39">
        <v>220</v>
      </c>
      <c r="I52" s="40">
        <f>SUM(H52)*$F52</f>
        <v>19360</v>
      </c>
      <c r="J52" s="41">
        <v>76</v>
      </c>
      <c r="K52" s="40">
        <f>SUM(J52)*$F52</f>
        <v>6688</v>
      </c>
      <c r="L52" s="39">
        <f>SUM(,I52,K52)</f>
        <v>26048</v>
      </c>
      <c r="M52" s="18"/>
    </row>
    <row r="53" spans="1:13" ht="18.75" customHeight="1">
      <c r="A53" s="16"/>
      <c r="B53" s="108"/>
      <c r="C53" s="92" t="s">
        <v>95</v>
      </c>
      <c r="D53" s="279" t="s">
        <v>114</v>
      </c>
      <c r="E53" s="280"/>
      <c r="F53" s="19">
        <v>160</v>
      </c>
      <c r="G53" s="17" t="s">
        <v>80</v>
      </c>
      <c r="H53" s="39">
        <v>447</v>
      </c>
      <c r="I53" s="40">
        <f>SUM(H53)*$F53</f>
        <v>71520</v>
      </c>
      <c r="J53" s="41">
        <v>92</v>
      </c>
      <c r="K53" s="40">
        <f>SUM(J53)*$F53</f>
        <v>14720</v>
      </c>
      <c r="L53" s="39">
        <f>SUM(,I53,K53)</f>
        <v>86240</v>
      </c>
      <c r="M53" s="18"/>
    </row>
    <row r="54" spans="1:13" ht="18.75" customHeight="1">
      <c r="A54" s="16"/>
      <c r="B54" s="108"/>
      <c r="C54" s="92" t="s">
        <v>95</v>
      </c>
      <c r="D54" s="279" t="s">
        <v>115</v>
      </c>
      <c r="E54" s="280"/>
      <c r="F54" s="19">
        <v>769</v>
      </c>
      <c r="G54" s="17" t="s">
        <v>89</v>
      </c>
      <c r="H54" s="39">
        <v>25</v>
      </c>
      <c r="I54" s="40">
        <f>SUM(H54)*$F54</f>
        <v>19225</v>
      </c>
      <c r="J54" s="41">
        <v>41</v>
      </c>
      <c r="K54" s="40">
        <f>SUM(J54)*$F54</f>
        <v>31529</v>
      </c>
      <c r="L54" s="39">
        <f>SUM(,I54,K54)</f>
        <v>50754</v>
      </c>
      <c r="M54" s="18"/>
    </row>
    <row r="55" spans="1:13" ht="18.75" customHeight="1">
      <c r="A55" s="16"/>
      <c r="B55" s="108"/>
      <c r="C55" s="92" t="s">
        <v>95</v>
      </c>
      <c r="D55" s="279" t="s">
        <v>116</v>
      </c>
      <c r="E55" s="280"/>
      <c r="F55" s="19">
        <v>1190</v>
      </c>
      <c r="G55" s="17" t="s">
        <v>80</v>
      </c>
      <c r="H55" s="39">
        <v>35</v>
      </c>
      <c r="I55" s="40">
        <f>SUM(H55)*$F55</f>
        <v>41650</v>
      </c>
      <c r="J55" s="41">
        <v>30</v>
      </c>
      <c r="K55" s="40">
        <f>SUM(J55)*$F55</f>
        <v>35700</v>
      </c>
      <c r="L55" s="39">
        <f>SUM(,I55,K55)</f>
        <v>77350</v>
      </c>
      <c r="M55" s="18"/>
    </row>
    <row r="56" spans="1:13" ht="18.75" customHeight="1">
      <c r="A56" s="161"/>
      <c r="B56" s="162"/>
      <c r="C56" s="163"/>
      <c r="D56" s="325" t="s">
        <v>184</v>
      </c>
      <c r="E56" s="326"/>
      <c r="F56" s="164"/>
      <c r="G56" s="165"/>
      <c r="H56" s="166"/>
      <c r="I56" s="166">
        <f>SUM(I51:I55)</f>
        <v>634825</v>
      </c>
      <c r="J56" s="167"/>
      <c r="K56" s="166">
        <f>SUM(K51:K55)</f>
        <v>183397</v>
      </c>
      <c r="L56" s="166">
        <f>SUM(L51:L55)</f>
        <v>818222</v>
      </c>
      <c r="M56" s="168"/>
    </row>
    <row r="57" spans="1:13" ht="18" customHeight="1">
      <c r="A57" s="293" t="s">
        <v>27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</row>
    <row r="58" spans="1:13" ht="18" customHeight="1">
      <c r="A58" s="292" t="s">
        <v>73</v>
      </c>
      <c r="B58" s="292"/>
      <c r="C58" s="292"/>
      <c r="D58" s="292"/>
      <c r="E58" s="286" t="str">
        <f>+E3</f>
        <v>อาคารเรียนแบบ 216 ล. (ปรับปรุง 29) </v>
      </c>
      <c r="F58" s="286"/>
      <c r="G58" s="286"/>
      <c r="H58" s="286"/>
      <c r="I58" s="286"/>
      <c r="J58" s="286"/>
      <c r="K58" s="286"/>
      <c r="L58" s="286"/>
      <c r="M58" s="286"/>
    </row>
    <row r="59" spans="1:13" ht="18" customHeight="1">
      <c r="A59" s="88" t="s">
        <v>70</v>
      </c>
      <c r="B59" s="286" t="s">
        <v>68</v>
      </c>
      <c r="C59" s="286"/>
      <c r="D59" s="286"/>
      <c r="E59" s="286"/>
      <c r="F59" s="286"/>
      <c r="G59" s="286"/>
      <c r="H59" s="286"/>
      <c r="I59" s="55" t="s">
        <v>8</v>
      </c>
      <c r="J59" s="286" t="s">
        <v>54</v>
      </c>
      <c r="K59" s="286"/>
      <c r="L59" s="286"/>
      <c r="M59" s="286"/>
    </row>
    <row r="60" spans="1:13" ht="18" customHeight="1" thickBot="1">
      <c r="A60" s="292"/>
      <c r="B60" s="292"/>
      <c r="C60" s="292"/>
      <c r="D60" s="288"/>
      <c r="E60" s="288"/>
      <c r="F60" s="288"/>
      <c r="G60" s="288"/>
      <c r="H60" s="288"/>
      <c r="I60" s="291"/>
      <c r="J60" s="291"/>
      <c r="K60" s="298"/>
      <c r="L60" s="298"/>
      <c r="M60" s="298"/>
    </row>
    <row r="61" spans="1:13" ht="18" customHeight="1" thickTop="1">
      <c r="A61" s="284" t="s">
        <v>2</v>
      </c>
      <c r="B61" s="299" t="s">
        <v>3</v>
      </c>
      <c r="C61" s="300"/>
      <c r="D61" s="300"/>
      <c r="E61" s="300"/>
      <c r="F61" s="306" t="s">
        <v>11</v>
      </c>
      <c r="G61" s="308" t="s">
        <v>17</v>
      </c>
      <c r="H61" s="294" t="s">
        <v>22</v>
      </c>
      <c r="I61" s="295"/>
      <c r="J61" s="294" t="s">
        <v>18</v>
      </c>
      <c r="K61" s="295"/>
      <c r="L61" s="304" t="s">
        <v>20</v>
      </c>
      <c r="M61" s="284" t="s">
        <v>4</v>
      </c>
    </row>
    <row r="62" spans="1:13" ht="18" customHeight="1" thickBot="1">
      <c r="A62" s="285"/>
      <c r="B62" s="301"/>
      <c r="C62" s="302"/>
      <c r="D62" s="302"/>
      <c r="E62" s="302"/>
      <c r="F62" s="307"/>
      <c r="G62" s="309"/>
      <c r="H62" s="54" t="s">
        <v>28</v>
      </c>
      <c r="I62" s="54" t="s">
        <v>19</v>
      </c>
      <c r="J62" s="54" t="s">
        <v>28</v>
      </c>
      <c r="K62" s="54" t="s">
        <v>19</v>
      </c>
      <c r="L62" s="305"/>
      <c r="M62" s="285"/>
    </row>
    <row r="63" spans="1:13" ht="18" customHeight="1" thickTop="1">
      <c r="A63" s="16"/>
      <c r="B63" s="115">
        <v>2.4</v>
      </c>
      <c r="C63" s="321" t="s">
        <v>117</v>
      </c>
      <c r="D63" s="321"/>
      <c r="E63" s="322"/>
      <c r="F63" s="19"/>
      <c r="G63" s="109"/>
      <c r="H63" s="39"/>
      <c r="I63" s="40"/>
      <c r="J63" s="110"/>
      <c r="K63" s="40"/>
      <c r="L63" s="39"/>
      <c r="M63" s="111"/>
    </row>
    <row r="64" spans="1:13" ht="18" customHeight="1">
      <c r="A64" s="16"/>
      <c r="B64" s="108"/>
      <c r="C64" s="92" t="s">
        <v>95</v>
      </c>
      <c r="D64" s="279" t="s">
        <v>118</v>
      </c>
      <c r="E64" s="280"/>
      <c r="F64" s="19">
        <v>28</v>
      </c>
      <c r="G64" s="17" t="s">
        <v>80</v>
      </c>
      <c r="H64" s="39">
        <v>218</v>
      </c>
      <c r="I64" s="40">
        <f>SUM(H64)*$F64</f>
        <v>6104</v>
      </c>
      <c r="J64" s="41">
        <v>125</v>
      </c>
      <c r="K64" s="40">
        <f>SUM(J64)*$F64</f>
        <v>3500</v>
      </c>
      <c r="L64" s="39">
        <f>SUM(,I64,K64)</f>
        <v>9604</v>
      </c>
      <c r="M64" s="18"/>
    </row>
    <row r="65" spans="1:13" ht="18" customHeight="1">
      <c r="A65" s="90"/>
      <c r="B65" s="108"/>
      <c r="C65" s="92"/>
      <c r="D65" s="317" t="s">
        <v>185</v>
      </c>
      <c r="E65" s="318"/>
      <c r="F65" s="153"/>
      <c r="G65" s="154"/>
      <c r="H65" s="155"/>
      <c r="I65" s="155">
        <f>SUM(I64:I64)</f>
        <v>6104</v>
      </c>
      <c r="J65" s="156"/>
      <c r="K65" s="155">
        <f>SUM(K64:K64)</f>
        <v>3500</v>
      </c>
      <c r="L65" s="155">
        <f>SUM(L64)</f>
        <v>9604</v>
      </c>
      <c r="M65" s="18"/>
    </row>
    <row r="66" spans="1:13" ht="18" customHeight="1">
      <c r="A66" s="157"/>
      <c r="B66" s="158">
        <v>2.5</v>
      </c>
      <c r="C66" s="319" t="s">
        <v>119</v>
      </c>
      <c r="D66" s="319"/>
      <c r="E66" s="320"/>
      <c r="F66" s="159"/>
      <c r="G66" s="160"/>
      <c r="H66" s="123"/>
      <c r="I66" s="124"/>
      <c r="J66" s="125"/>
      <c r="K66" s="124"/>
      <c r="L66" s="123"/>
      <c r="M66" s="126"/>
    </row>
    <row r="67" spans="1:13" ht="18" customHeight="1">
      <c r="A67" s="90"/>
      <c r="B67" s="108"/>
      <c r="C67" s="92" t="s">
        <v>95</v>
      </c>
      <c r="D67" s="279" t="s">
        <v>120</v>
      </c>
      <c r="E67" s="280"/>
      <c r="F67" s="19">
        <v>90</v>
      </c>
      <c r="G67" s="17" t="s">
        <v>80</v>
      </c>
      <c r="H67" s="39">
        <v>363</v>
      </c>
      <c r="I67" s="40">
        <f>SUM(H67)*$F67</f>
        <v>32670</v>
      </c>
      <c r="J67" s="41">
        <v>170</v>
      </c>
      <c r="K67" s="40">
        <f>SUM(J67)*$F67</f>
        <v>15300</v>
      </c>
      <c r="L67" s="39">
        <f>SUM(,I67,K67)</f>
        <v>47970</v>
      </c>
      <c r="M67" s="18"/>
    </row>
    <row r="68" spans="1:13" ht="18" customHeight="1">
      <c r="A68" s="90"/>
      <c r="B68" s="108"/>
      <c r="C68" s="92"/>
      <c r="D68" s="317" t="s">
        <v>186</v>
      </c>
      <c r="E68" s="318"/>
      <c r="F68" s="153"/>
      <c r="G68" s="154"/>
      <c r="H68" s="155"/>
      <c r="I68" s="155">
        <f>SUM(I67:I67)</f>
        <v>32670</v>
      </c>
      <c r="J68" s="156"/>
      <c r="K68" s="155">
        <f>SUM(K67:K67)</f>
        <v>15300</v>
      </c>
      <c r="L68" s="155">
        <f>SUM(L67)</f>
        <v>47970</v>
      </c>
      <c r="M68" s="18"/>
    </row>
    <row r="69" spans="1:13" ht="18" customHeight="1">
      <c r="A69" s="90"/>
      <c r="B69" s="112">
        <v>2.6</v>
      </c>
      <c r="C69" s="321" t="s">
        <v>121</v>
      </c>
      <c r="D69" s="321"/>
      <c r="E69" s="322"/>
      <c r="F69" s="113"/>
      <c r="G69" s="114"/>
      <c r="H69" s="39"/>
      <c r="I69" s="40"/>
      <c r="J69" s="110"/>
      <c r="K69" s="40"/>
      <c r="L69" s="39"/>
      <c r="M69" s="111"/>
    </row>
    <row r="70" spans="1:13" ht="18" customHeight="1">
      <c r="A70" s="90"/>
      <c r="B70" s="108"/>
      <c r="C70" s="92" t="s">
        <v>95</v>
      </c>
      <c r="D70" s="279" t="s">
        <v>122</v>
      </c>
      <c r="E70" s="280"/>
      <c r="F70" s="19">
        <v>150</v>
      </c>
      <c r="G70" s="17" t="s">
        <v>89</v>
      </c>
      <c r="H70" s="39">
        <v>70</v>
      </c>
      <c r="I70" s="40">
        <f>SUM(H70)*$F70</f>
        <v>10500</v>
      </c>
      <c r="J70" s="41">
        <v>50</v>
      </c>
      <c r="K70" s="40">
        <f>SUM(J70)*$F70</f>
        <v>7500</v>
      </c>
      <c r="L70" s="39">
        <f>SUM(,I70,K70)</f>
        <v>18000</v>
      </c>
      <c r="M70" s="18"/>
    </row>
    <row r="71" spans="1:13" ht="18" customHeight="1">
      <c r="A71" s="90"/>
      <c r="B71" s="108"/>
      <c r="C71" s="92"/>
      <c r="D71" s="317" t="s">
        <v>187</v>
      </c>
      <c r="E71" s="318"/>
      <c r="F71" s="153"/>
      <c r="G71" s="154"/>
      <c r="H71" s="155"/>
      <c r="I71" s="155">
        <f>SUM(I70:I70)</f>
        <v>10500</v>
      </c>
      <c r="J71" s="156"/>
      <c r="K71" s="155">
        <f>SUM(K70:K70)</f>
        <v>7500</v>
      </c>
      <c r="L71" s="155">
        <f>SUM(L70)</f>
        <v>18000</v>
      </c>
      <c r="M71" s="18"/>
    </row>
    <row r="72" spans="1:13" ht="18" customHeight="1">
      <c r="A72" s="16"/>
      <c r="B72" s="115">
        <v>2.7</v>
      </c>
      <c r="C72" s="321" t="s">
        <v>123</v>
      </c>
      <c r="D72" s="321"/>
      <c r="E72" s="322"/>
      <c r="F72" s="19"/>
      <c r="G72" s="109"/>
      <c r="H72" s="39"/>
      <c r="I72" s="40"/>
      <c r="J72" s="110"/>
      <c r="K72" s="40"/>
      <c r="L72" s="39"/>
      <c r="M72" s="111"/>
    </row>
    <row r="73" spans="1:13" ht="18" customHeight="1">
      <c r="A73" s="16"/>
      <c r="B73" s="108"/>
      <c r="C73" s="92" t="s">
        <v>95</v>
      </c>
      <c r="D73" s="279" t="s">
        <v>124</v>
      </c>
      <c r="E73" s="280"/>
      <c r="F73" s="19">
        <v>195</v>
      </c>
      <c r="G73" s="17" t="s">
        <v>80</v>
      </c>
      <c r="H73" s="39">
        <v>58</v>
      </c>
      <c r="I73" s="40">
        <f>SUM(H73)*$F73</f>
        <v>11310</v>
      </c>
      <c r="J73" s="41">
        <v>82</v>
      </c>
      <c r="K73" s="40">
        <f>SUM(J73)*$F73</f>
        <v>15990</v>
      </c>
      <c r="L73" s="39">
        <f>SUM(,I73,K73)</f>
        <v>27300</v>
      </c>
      <c r="M73" s="18"/>
    </row>
    <row r="74" spans="1:13" ht="18" customHeight="1">
      <c r="A74" s="16"/>
      <c r="B74" s="108"/>
      <c r="C74" s="92" t="s">
        <v>95</v>
      </c>
      <c r="D74" s="279" t="s">
        <v>125</v>
      </c>
      <c r="E74" s="280"/>
      <c r="F74" s="19">
        <v>70</v>
      </c>
      <c r="G74" s="17" t="s">
        <v>80</v>
      </c>
      <c r="H74" s="39">
        <v>63</v>
      </c>
      <c r="I74" s="40">
        <f>SUM(H74)*$F74</f>
        <v>4410</v>
      </c>
      <c r="J74" s="41">
        <v>100</v>
      </c>
      <c r="K74" s="40">
        <f>SUM(J74)*$F74</f>
        <v>7000</v>
      </c>
      <c r="L74" s="39">
        <f>SUM(,I74,K74)</f>
        <v>11410</v>
      </c>
      <c r="M74" s="18"/>
    </row>
    <row r="75" spans="1:13" ht="18" customHeight="1">
      <c r="A75" s="90"/>
      <c r="B75" s="108"/>
      <c r="C75" s="92"/>
      <c r="D75" s="317" t="s">
        <v>188</v>
      </c>
      <c r="E75" s="318"/>
      <c r="F75" s="153"/>
      <c r="G75" s="154"/>
      <c r="H75" s="155"/>
      <c r="I75" s="155">
        <f>SUM(I73:I74)</f>
        <v>15720</v>
      </c>
      <c r="J75" s="156"/>
      <c r="K75" s="155">
        <f>SUM(K73:K74)</f>
        <v>22990</v>
      </c>
      <c r="L75" s="155">
        <f>SUM(L73:L74)</f>
        <v>38710</v>
      </c>
      <c r="M75" s="18"/>
    </row>
    <row r="76" spans="1:13" ht="18" customHeight="1">
      <c r="A76" s="16"/>
      <c r="B76" s="115">
        <v>2.8</v>
      </c>
      <c r="C76" s="321" t="s">
        <v>126</v>
      </c>
      <c r="D76" s="321"/>
      <c r="E76" s="322"/>
      <c r="F76" s="19"/>
      <c r="G76" s="109"/>
      <c r="H76" s="39"/>
      <c r="I76" s="40"/>
      <c r="J76" s="110"/>
      <c r="K76" s="40"/>
      <c r="L76" s="39"/>
      <c r="M76" s="111"/>
    </row>
    <row r="77" spans="1:13" ht="18" customHeight="1">
      <c r="A77" s="16"/>
      <c r="B77" s="108"/>
      <c r="C77" s="92" t="s">
        <v>95</v>
      </c>
      <c r="D77" s="279" t="s">
        <v>127</v>
      </c>
      <c r="E77" s="280"/>
      <c r="F77" s="19">
        <v>7</v>
      </c>
      <c r="G77" s="17" t="s">
        <v>85</v>
      </c>
      <c r="H77" s="39">
        <v>7850</v>
      </c>
      <c r="I77" s="40">
        <f>SUM(H77)*$F77</f>
        <v>54950</v>
      </c>
      <c r="J77" s="41" t="s">
        <v>102</v>
      </c>
      <c r="K77" s="40">
        <f>SUM(J77)*$F77</f>
        <v>0</v>
      </c>
      <c r="L77" s="39">
        <f>SUM(,I77,K77)</f>
        <v>54950</v>
      </c>
      <c r="M77" s="18"/>
    </row>
    <row r="78" spans="1:13" ht="18" customHeight="1">
      <c r="A78" s="16"/>
      <c r="B78" s="108"/>
      <c r="C78" s="92" t="s">
        <v>95</v>
      </c>
      <c r="D78" s="279" t="s">
        <v>128</v>
      </c>
      <c r="E78" s="280"/>
      <c r="F78" s="19">
        <v>1</v>
      </c>
      <c r="G78" s="17" t="s">
        <v>85</v>
      </c>
      <c r="H78" s="39">
        <v>5880</v>
      </c>
      <c r="I78" s="40">
        <f>SUM(H78)*$F78</f>
        <v>5880</v>
      </c>
      <c r="J78" s="41" t="s">
        <v>102</v>
      </c>
      <c r="K78" s="40">
        <f>SUM(J78)*$F78</f>
        <v>0</v>
      </c>
      <c r="L78" s="39">
        <f>SUM(,I78,K78)</f>
        <v>5880</v>
      </c>
      <c r="M78" s="18"/>
    </row>
    <row r="79" spans="1:13" ht="18" customHeight="1">
      <c r="A79" s="16"/>
      <c r="B79" s="108"/>
      <c r="C79" s="92" t="s">
        <v>95</v>
      </c>
      <c r="D79" s="279" t="s">
        <v>129</v>
      </c>
      <c r="E79" s="280"/>
      <c r="F79" s="19">
        <v>2</v>
      </c>
      <c r="G79" s="17" t="s">
        <v>85</v>
      </c>
      <c r="H79" s="39">
        <v>25300</v>
      </c>
      <c r="I79" s="40">
        <f>SUM(H79)*$F79</f>
        <v>50600</v>
      </c>
      <c r="J79" s="41" t="s">
        <v>102</v>
      </c>
      <c r="K79" s="40">
        <f>SUM(J79)*$F79</f>
        <v>0</v>
      </c>
      <c r="L79" s="39">
        <f>SUM(,I79,K79)</f>
        <v>50600</v>
      </c>
      <c r="M79" s="18"/>
    </row>
    <row r="80" spans="1:13" ht="18" customHeight="1">
      <c r="A80" s="16"/>
      <c r="B80" s="108"/>
      <c r="C80" s="92" t="s">
        <v>95</v>
      </c>
      <c r="D80" s="93" t="s">
        <v>130</v>
      </c>
      <c r="E80" s="94"/>
      <c r="F80" s="19">
        <v>12</v>
      </c>
      <c r="G80" s="17" t="s">
        <v>85</v>
      </c>
      <c r="H80" s="39">
        <v>10900</v>
      </c>
      <c r="I80" s="40">
        <f>SUM(H80)*$F80</f>
        <v>130800</v>
      </c>
      <c r="J80" s="41" t="s">
        <v>102</v>
      </c>
      <c r="K80" s="40">
        <f>SUM(J80)*$F80</f>
        <v>0</v>
      </c>
      <c r="L80" s="39">
        <f>SUM(,I80,K80)</f>
        <v>130800</v>
      </c>
      <c r="M80" s="18"/>
    </row>
    <row r="81" spans="1:13" ht="18" customHeight="1">
      <c r="A81" s="16"/>
      <c r="B81" s="108"/>
      <c r="C81" s="92" t="s">
        <v>95</v>
      </c>
      <c r="D81" s="279" t="s">
        <v>131</v>
      </c>
      <c r="E81" s="280"/>
      <c r="F81" s="19">
        <v>2</v>
      </c>
      <c r="G81" s="17" t="s">
        <v>85</v>
      </c>
      <c r="H81" s="39">
        <v>7200</v>
      </c>
      <c r="I81" s="40">
        <f>SUM(H81)*$F81</f>
        <v>14400</v>
      </c>
      <c r="J81" s="41" t="s">
        <v>102</v>
      </c>
      <c r="K81" s="40">
        <f>SUM(J81)*$F81</f>
        <v>0</v>
      </c>
      <c r="L81" s="39">
        <f>SUM(,I81,K81)</f>
        <v>14400</v>
      </c>
      <c r="M81" s="18"/>
    </row>
    <row r="82" spans="1:13" ht="18" customHeight="1">
      <c r="A82" s="90"/>
      <c r="B82" s="108"/>
      <c r="C82" s="92"/>
      <c r="D82" s="317" t="s">
        <v>189</v>
      </c>
      <c r="E82" s="318"/>
      <c r="F82" s="153"/>
      <c r="G82" s="154"/>
      <c r="H82" s="155"/>
      <c r="I82" s="155">
        <f>SUM(I77:I81)</f>
        <v>256630</v>
      </c>
      <c r="J82" s="156"/>
      <c r="K82" s="155">
        <f>SUM(K77:K81)</f>
        <v>0</v>
      </c>
      <c r="L82" s="155">
        <f>SUM(L77:L81)</f>
        <v>256630</v>
      </c>
      <c r="M82" s="18"/>
    </row>
    <row r="83" spans="1:13" ht="18" customHeight="1">
      <c r="A83" s="16"/>
      <c r="B83" s="115">
        <v>2.9</v>
      </c>
      <c r="C83" s="321" t="s">
        <v>132</v>
      </c>
      <c r="D83" s="321"/>
      <c r="E83" s="322"/>
      <c r="F83" s="19"/>
      <c r="G83" s="109"/>
      <c r="H83" s="39"/>
      <c r="I83" s="40"/>
      <c r="J83" s="110"/>
      <c r="K83" s="40"/>
      <c r="L83" s="39"/>
      <c r="M83" s="111"/>
    </row>
    <row r="84" spans="1:13" ht="18" customHeight="1">
      <c r="A84" s="16"/>
      <c r="B84" s="108"/>
      <c r="C84" s="92" t="s">
        <v>95</v>
      </c>
      <c r="D84" s="279" t="s">
        <v>133</v>
      </c>
      <c r="E84" s="280"/>
      <c r="F84" s="19">
        <v>34</v>
      </c>
      <c r="G84" s="17" t="s">
        <v>89</v>
      </c>
      <c r="H84" s="39">
        <v>1550</v>
      </c>
      <c r="I84" s="40">
        <f>SUM(H84)*$F84</f>
        <v>52700</v>
      </c>
      <c r="J84" s="41" t="s">
        <v>102</v>
      </c>
      <c r="K84" s="40">
        <f>SUM(J84)*$F84</f>
        <v>0</v>
      </c>
      <c r="L84" s="39">
        <f>SUM(,I84,K84)</f>
        <v>52700</v>
      </c>
      <c r="M84" s="18"/>
    </row>
    <row r="85" spans="1:13" ht="18" customHeight="1">
      <c r="A85" s="131"/>
      <c r="B85" s="116"/>
      <c r="C85" s="98"/>
      <c r="D85" s="327" t="s">
        <v>190</v>
      </c>
      <c r="E85" s="328"/>
      <c r="F85" s="169"/>
      <c r="G85" s="170"/>
      <c r="H85" s="171"/>
      <c r="I85" s="171">
        <f>SUM(I84:I84)</f>
        <v>52700</v>
      </c>
      <c r="J85" s="172"/>
      <c r="K85" s="171">
        <f>SUM(K84)</f>
        <v>0</v>
      </c>
      <c r="L85" s="171">
        <f>SUM(L84)</f>
        <v>52700</v>
      </c>
      <c r="M85" s="99"/>
    </row>
    <row r="86" spans="1:13" ht="24">
      <c r="A86" s="293" t="s">
        <v>27</v>
      </c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</row>
    <row r="87" spans="1:13" ht="18.75" customHeight="1">
      <c r="A87" s="292" t="s">
        <v>73</v>
      </c>
      <c r="B87" s="292"/>
      <c r="C87" s="292"/>
      <c r="D87" s="292"/>
      <c r="E87" s="286" t="str">
        <f>+E3</f>
        <v>อาคารเรียนแบบ 216 ล. (ปรับปรุง 29) </v>
      </c>
      <c r="F87" s="286"/>
      <c r="G87" s="286"/>
      <c r="H87" s="286"/>
      <c r="I87" s="286"/>
      <c r="J87" s="286"/>
      <c r="K87" s="286"/>
      <c r="L87" s="286"/>
      <c r="M87" s="286"/>
    </row>
    <row r="88" spans="1:13" ht="18.75" customHeight="1">
      <c r="A88" s="88" t="s">
        <v>70</v>
      </c>
      <c r="B88" s="286" t="s">
        <v>68</v>
      </c>
      <c r="C88" s="286"/>
      <c r="D88" s="286"/>
      <c r="E88" s="286"/>
      <c r="F88" s="286"/>
      <c r="G88" s="286"/>
      <c r="H88" s="286"/>
      <c r="I88" s="55" t="s">
        <v>8</v>
      </c>
      <c r="J88" s="286" t="s">
        <v>54</v>
      </c>
      <c r="K88" s="286"/>
      <c r="L88" s="286"/>
      <c r="M88" s="286"/>
    </row>
    <row r="89" spans="1:13" ht="11.25" customHeight="1" thickBot="1">
      <c r="A89" s="292"/>
      <c r="B89" s="292"/>
      <c r="C89" s="292"/>
      <c r="D89" s="288"/>
      <c r="E89" s="288"/>
      <c r="F89" s="288"/>
      <c r="G89" s="288"/>
      <c r="H89" s="288"/>
      <c r="I89" s="291"/>
      <c r="J89" s="291"/>
      <c r="K89" s="298"/>
      <c r="L89" s="298"/>
      <c r="M89" s="298"/>
    </row>
    <row r="90" spans="1:13" ht="18.75" customHeight="1" thickTop="1">
      <c r="A90" s="284" t="s">
        <v>2</v>
      </c>
      <c r="B90" s="299" t="s">
        <v>3</v>
      </c>
      <c r="C90" s="300"/>
      <c r="D90" s="300"/>
      <c r="E90" s="300"/>
      <c r="F90" s="306" t="s">
        <v>11</v>
      </c>
      <c r="G90" s="308" t="s">
        <v>17</v>
      </c>
      <c r="H90" s="294" t="s">
        <v>22</v>
      </c>
      <c r="I90" s="295"/>
      <c r="J90" s="294" t="s">
        <v>18</v>
      </c>
      <c r="K90" s="295"/>
      <c r="L90" s="304" t="s">
        <v>20</v>
      </c>
      <c r="M90" s="284" t="s">
        <v>4</v>
      </c>
    </row>
    <row r="91" spans="1:13" ht="18.75" customHeight="1" thickBot="1">
      <c r="A91" s="285"/>
      <c r="B91" s="301"/>
      <c r="C91" s="302"/>
      <c r="D91" s="302"/>
      <c r="E91" s="302"/>
      <c r="F91" s="307"/>
      <c r="G91" s="309"/>
      <c r="H91" s="54" t="s">
        <v>28</v>
      </c>
      <c r="I91" s="54" t="s">
        <v>19</v>
      </c>
      <c r="J91" s="54" t="s">
        <v>28</v>
      </c>
      <c r="K91" s="54" t="s">
        <v>19</v>
      </c>
      <c r="L91" s="305"/>
      <c r="M91" s="285"/>
    </row>
    <row r="92" spans="1:13" ht="18" customHeight="1" thickTop="1">
      <c r="A92" s="16"/>
      <c r="B92" s="118">
        <v>2.1</v>
      </c>
      <c r="C92" s="321" t="s">
        <v>134</v>
      </c>
      <c r="D92" s="321"/>
      <c r="E92" s="322"/>
      <c r="F92" s="19"/>
      <c r="G92" s="109"/>
      <c r="H92" s="39"/>
      <c r="I92" s="40"/>
      <c r="J92" s="110"/>
      <c r="K92" s="40"/>
      <c r="L92" s="39"/>
      <c r="M92" s="111"/>
    </row>
    <row r="93" spans="1:13" ht="18" customHeight="1">
      <c r="A93" s="16"/>
      <c r="B93" s="108"/>
      <c r="C93" s="92" t="s">
        <v>95</v>
      </c>
      <c r="D93" s="279" t="s">
        <v>135</v>
      </c>
      <c r="E93" s="280"/>
      <c r="F93" s="19">
        <v>8</v>
      </c>
      <c r="G93" s="17" t="s">
        <v>85</v>
      </c>
      <c r="H93" s="39">
        <v>820</v>
      </c>
      <c r="I93" s="40">
        <f aca="true" t="shared" si="6" ref="I93:I100">SUM(H93)*$F93</f>
        <v>6560</v>
      </c>
      <c r="J93" s="41">
        <v>105</v>
      </c>
      <c r="K93" s="40">
        <f aca="true" t="shared" si="7" ref="K93:K100">SUM(J93)*$F93</f>
        <v>840</v>
      </c>
      <c r="L93" s="39">
        <f>SUM(,I93,K93)</f>
        <v>7400</v>
      </c>
      <c r="M93" s="18"/>
    </row>
    <row r="94" spans="1:13" ht="18" customHeight="1">
      <c r="A94" s="16"/>
      <c r="B94" s="108"/>
      <c r="C94" s="92" t="s">
        <v>95</v>
      </c>
      <c r="D94" s="279" t="s">
        <v>136</v>
      </c>
      <c r="E94" s="280"/>
      <c r="F94" s="19">
        <v>2</v>
      </c>
      <c r="G94" s="17" t="s">
        <v>85</v>
      </c>
      <c r="H94" s="39">
        <v>2052</v>
      </c>
      <c r="I94" s="40">
        <f t="shared" si="6"/>
        <v>4104</v>
      </c>
      <c r="J94" s="41">
        <v>298</v>
      </c>
      <c r="K94" s="40">
        <f t="shared" si="7"/>
        <v>596</v>
      </c>
      <c r="L94" s="39">
        <f aca="true" t="shared" si="8" ref="L94:L100">SUM(,I94,K94)</f>
        <v>4700</v>
      </c>
      <c r="M94" s="18"/>
    </row>
    <row r="95" spans="1:13" ht="18" customHeight="1">
      <c r="A95" s="16"/>
      <c r="B95" s="108"/>
      <c r="C95" s="92" t="s">
        <v>95</v>
      </c>
      <c r="D95" s="279" t="s">
        <v>137</v>
      </c>
      <c r="E95" s="280"/>
      <c r="F95" s="19">
        <v>6</v>
      </c>
      <c r="G95" s="17" t="s">
        <v>85</v>
      </c>
      <c r="H95" s="39">
        <v>2300</v>
      </c>
      <c r="I95" s="40">
        <f t="shared" si="6"/>
        <v>13800</v>
      </c>
      <c r="J95" s="41">
        <v>298</v>
      </c>
      <c r="K95" s="40">
        <f t="shared" si="7"/>
        <v>1788</v>
      </c>
      <c r="L95" s="39">
        <f t="shared" si="8"/>
        <v>15588</v>
      </c>
      <c r="M95" s="18"/>
    </row>
    <row r="96" spans="1:13" ht="18" customHeight="1">
      <c r="A96" s="16"/>
      <c r="B96" s="108"/>
      <c r="C96" s="92" t="s">
        <v>95</v>
      </c>
      <c r="D96" s="279" t="s">
        <v>138</v>
      </c>
      <c r="E96" s="280"/>
      <c r="F96" s="19">
        <v>6</v>
      </c>
      <c r="G96" s="17" t="s">
        <v>85</v>
      </c>
      <c r="H96" s="39">
        <v>120</v>
      </c>
      <c r="I96" s="40">
        <f t="shared" si="6"/>
        <v>720</v>
      </c>
      <c r="J96" s="41">
        <v>70</v>
      </c>
      <c r="K96" s="40">
        <f t="shared" si="7"/>
        <v>420</v>
      </c>
      <c r="L96" s="39">
        <f t="shared" si="8"/>
        <v>1140</v>
      </c>
      <c r="M96" s="18"/>
    </row>
    <row r="97" spans="1:13" ht="18" customHeight="1">
      <c r="A97" s="16"/>
      <c r="B97" s="108"/>
      <c r="C97" s="92" t="s">
        <v>95</v>
      </c>
      <c r="D97" s="279" t="s">
        <v>139</v>
      </c>
      <c r="E97" s="280"/>
      <c r="F97" s="19">
        <v>6</v>
      </c>
      <c r="G97" s="17" t="s">
        <v>140</v>
      </c>
      <c r="H97" s="39">
        <v>150</v>
      </c>
      <c r="I97" s="40">
        <f t="shared" si="6"/>
        <v>900</v>
      </c>
      <c r="J97" s="41">
        <v>70</v>
      </c>
      <c r="K97" s="40">
        <f t="shared" si="7"/>
        <v>420</v>
      </c>
      <c r="L97" s="39">
        <f t="shared" si="8"/>
        <v>1320</v>
      </c>
      <c r="M97" s="18"/>
    </row>
    <row r="98" spans="1:13" ht="18" customHeight="1">
      <c r="A98" s="16"/>
      <c r="B98" s="108"/>
      <c r="C98" s="92" t="s">
        <v>95</v>
      </c>
      <c r="D98" s="279" t="s">
        <v>141</v>
      </c>
      <c r="E98" s="280"/>
      <c r="F98" s="19">
        <v>8</v>
      </c>
      <c r="G98" s="17" t="s">
        <v>140</v>
      </c>
      <c r="H98" s="39">
        <v>90</v>
      </c>
      <c r="I98" s="40">
        <f t="shared" si="6"/>
        <v>720</v>
      </c>
      <c r="J98" s="41">
        <v>50</v>
      </c>
      <c r="K98" s="40">
        <f t="shared" si="7"/>
        <v>400</v>
      </c>
      <c r="L98" s="39">
        <f t="shared" si="8"/>
        <v>1120</v>
      </c>
      <c r="M98" s="18"/>
    </row>
    <row r="99" spans="1:13" ht="18" customHeight="1">
      <c r="A99" s="16"/>
      <c r="B99" s="108"/>
      <c r="C99" s="92" t="s">
        <v>95</v>
      </c>
      <c r="D99" s="279" t="s">
        <v>142</v>
      </c>
      <c r="E99" s="280"/>
      <c r="F99" s="19">
        <v>8</v>
      </c>
      <c r="G99" s="17" t="s">
        <v>140</v>
      </c>
      <c r="H99" s="39">
        <v>120</v>
      </c>
      <c r="I99" s="40">
        <f t="shared" si="6"/>
        <v>960</v>
      </c>
      <c r="J99" s="41">
        <v>25</v>
      </c>
      <c r="K99" s="40">
        <f t="shared" si="7"/>
        <v>200</v>
      </c>
      <c r="L99" s="39">
        <f t="shared" si="8"/>
        <v>1160</v>
      </c>
      <c r="M99" s="18"/>
    </row>
    <row r="100" spans="1:13" ht="18" customHeight="1">
      <c r="A100" s="16"/>
      <c r="B100" s="108"/>
      <c r="C100" s="92" t="s">
        <v>95</v>
      </c>
      <c r="D100" s="279" t="s">
        <v>143</v>
      </c>
      <c r="E100" s="280"/>
      <c r="F100" s="19">
        <v>4</v>
      </c>
      <c r="G100" s="17" t="s">
        <v>140</v>
      </c>
      <c r="H100" s="39">
        <v>15</v>
      </c>
      <c r="I100" s="40">
        <f t="shared" si="6"/>
        <v>60</v>
      </c>
      <c r="J100" s="41">
        <v>0</v>
      </c>
      <c r="K100" s="40">
        <f t="shared" si="7"/>
        <v>0</v>
      </c>
      <c r="L100" s="39">
        <f t="shared" si="8"/>
        <v>60</v>
      </c>
      <c r="M100" s="18"/>
    </row>
    <row r="101" spans="1:13" ht="18.75" customHeight="1">
      <c r="A101" s="90"/>
      <c r="B101" s="108"/>
      <c r="C101" s="92"/>
      <c r="D101" s="317" t="s">
        <v>191</v>
      </c>
      <c r="E101" s="318"/>
      <c r="F101" s="153"/>
      <c r="G101" s="154"/>
      <c r="H101" s="155"/>
      <c r="I101" s="155">
        <f>SUM(I93:I100)</f>
        <v>27824</v>
      </c>
      <c r="J101" s="156"/>
      <c r="K101" s="155">
        <f>SUM(K93:K100)</f>
        <v>4664</v>
      </c>
      <c r="L101" s="155">
        <f>SUM(L93:L100)</f>
        <v>32488</v>
      </c>
      <c r="M101" s="18"/>
    </row>
    <row r="102" spans="1:13" ht="18.75" customHeight="1">
      <c r="A102" s="119"/>
      <c r="B102" s="120">
        <v>2.11</v>
      </c>
      <c r="C102" s="319" t="s">
        <v>144</v>
      </c>
      <c r="D102" s="319"/>
      <c r="E102" s="320"/>
      <c r="F102" s="121"/>
      <c r="G102" s="122"/>
      <c r="H102" s="123"/>
      <c r="I102" s="124"/>
      <c r="J102" s="125"/>
      <c r="K102" s="124"/>
      <c r="L102" s="123"/>
      <c r="M102" s="126"/>
    </row>
    <row r="103" spans="1:13" ht="18.75" customHeight="1">
      <c r="A103" s="16"/>
      <c r="B103" s="108"/>
      <c r="C103" s="92" t="s">
        <v>95</v>
      </c>
      <c r="D103" s="279" t="s">
        <v>145</v>
      </c>
      <c r="E103" s="280"/>
      <c r="F103" s="19">
        <v>4468</v>
      </c>
      <c r="G103" s="17" t="s">
        <v>80</v>
      </c>
      <c r="H103" s="39">
        <v>35</v>
      </c>
      <c r="I103" s="40">
        <f>SUM(H103)*$F103</f>
        <v>156380</v>
      </c>
      <c r="J103" s="41">
        <v>30</v>
      </c>
      <c r="K103" s="40">
        <f>SUM(J103)*$F103</f>
        <v>134040</v>
      </c>
      <c r="L103" s="39">
        <f>SUM(,I103,K103)</f>
        <v>290420</v>
      </c>
      <c r="M103" s="18"/>
    </row>
    <row r="104" spans="1:13" ht="18.75" customHeight="1">
      <c r="A104" s="16"/>
      <c r="B104" s="108"/>
      <c r="C104" s="92" t="s">
        <v>95</v>
      </c>
      <c r="D104" s="279" t="s">
        <v>146</v>
      </c>
      <c r="E104" s="280"/>
      <c r="F104" s="19">
        <v>2340</v>
      </c>
      <c r="G104" s="17" t="s">
        <v>80</v>
      </c>
      <c r="H104" s="39">
        <v>30</v>
      </c>
      <c r="I104" s="40">
        <f>SUM(H104)*$F104</f>
        <v>70200</v>
      </c>
      <c r="J104" s="41">
        <v>35</v>
      </c>
      <c r="K104" s="40">
        <f>SUM(J104)*$F104</f>
        <v>81900</v>
      </c>
      <c r="L104" s="39">
        <f>SUM(,I104,K104)</f>
        <v>152100</v>
      </c>
      <c r="M104" s="18"/>
    </row>
    <row r="105" spans="1:13" ht="18.75" customHeight="1">
      <c r="A105" s="90"/>
      <c r="B105" s="108"/>
      <c r="C105" s="92"/>
      <c r="D105" s="317" t="s">
        <v>192</v>
      </c>
      <c r="E105" s="318"/>
      <c r="F105" s="153"/>
      <c r="G105" s="154"/>
      <c r="H105" s="155"/>
      <c r="I105" s="155">
        <f>SUM(I103:I104)</f>
        <v>226580</v>
      </c>
      <c r="J105" s="156"/>
      <c r="K105" s="155">
        <f>SUM(K103:K104)</f>
        <v>215940</v>
      </c>
      <c r="L105" s="155">
        <f>SUM(L103:L104)</f>
        <v>442520</v>
      </c>
      <c r="M105" s="18"/>
    </row>
    <row r="106" spans="1:13" ht="18.75" customHeight="1">
      <c r="A106" s="157"/>
      <c r="B106" s="173">
        <v>2.12</v>
      </c>
      <c r="C106" s="319" t="s">
        <v>147</v>
      </c>
      <c r="D106" s="319"/>
      <c r="E106" s="320"/>
      <c r="F106" s="159"/>
      <c r="G106" s="160"/>
      <c r="H106" s="123"/>
      <c r="I106" s="124"/>
      <c r="J106" s="125"/>
      <c r="K106" s="124"/>
      <c r="L106" s="123"/>
      <c r="M106" s="126"/>
    </row>
    <row r="107" spans="1:13" ht="18.75" customHeight="1">
      <c r="A107" s="90"/>
      <c r="B107" s="108"/>
      <c r="C107" s="92" t="s">
        <v>95</v>
      </c>
      <c r="D107" s="329" t="s">
        <v>148</v>
      </c>
      <c r="E107" s="330"/>
      <c r="F107" s="19">
        <v>8</v>
      </c>
      <c r="G107" s="128" t="s">
        <v>91</v>
      </c>
      <c r="H107" s="39">
        <v>1500</v>
      </c>
      <c r="I107" s="40">
        <f>SUM(H107)*$F107</f>
        <v>12000</v>
      </c>
      <c r="J107" s="41" t="s">
        <v>102</v>
      </c>
      <c r="K107" s="40">
        <f>SUM(J107)*$F107</f>
        <v>0</v>
      </c>
      <c r="L107" s="39">
        <f>SUM(,I107,K107)</f>
        <v>12000</v>
      </c>
      <c r="M107" s="18"/>
    </row>
    <row r="108" spans="1:13" ht="18.75" customHeight="1">
      <c r="A108" s="90"/>
      <c r="B108" s="108"/>
      <c r="C108" s="92" t="s">
        <v>95</v>
      </c>
      <c r="D108" s="329" t="s">
        <v>149</v>
      </c>
      <c r="E108" s="330"/>
      <c r="F108" s="19">
        <v>5</v>
      </c>
      <c r="G108" s="128" t="s">
        <v>91</v>
      </c>
      <c r="H108" s="39">
        <v>900</v>
      </c>
      <c r="I108" s="40">
        <f>SUM(H108)*$F108</f>
        <v>4500</v>
      </c>
      <c r="J108" s="41" t="s">
        <v>102</v>
      </c>
      <c r="K108" s="40">
        <f>SUM(J108)*$F108</f>
        <v>0</v>
      </c>
      <c r="L108" s="39">
        <f>SUM(,I108,K108)</f>
        <v>4500</v>
      </c>
      <c r="M108" s="18"/>
    </row>
    <row r="109" spans="1:13" ht="18.75" customHeight="1">
      <c r="A109" s="90"/>
      <c r="B109" s="108"/>
      <c r="C109" s="92" t="s">
        <v>95</v>
      </c>
      <c r="D109" s="329" t="s">
        <v>150</v>
      </c>
      <c r="E109" s="330"/>
      <c r="F109" s="19">
        <v>6</v>
      </c>
      <c r="G109" s="128" t="s">
        <v>91</v>
      </c>
      <c r="H109" s="39">
        <v>900</v>
      </c>
      <c r="I109" s="40">
        <f>SUM(H109)*$F109</f>
        <v>5400</v>
      </c>
      <c r="J109" s="41" t="s">
        <v>102</v>
      </c>
      <c r="K109" s="40">
        <f>SUM(J109)*$F109</f>
        <v>0</v>
      </c>
      <c r="L109" s="39">
        <f>SUM(,I109,K109)</f>
        <v>5400</v>
      </c>
      <c r="M109" s="18"/>
    </row>
    <row r="110" spans="1:13" ht="18.75" customHeight="1">
      <c r="A110" s="90"/>
      <c r="B110" s="108"/>
      <c r="C110" s="92" t="s">
        <v>95</v>
      </c>
      <c r="D110" s="329" t="s">
        <v>151</v>
      </c>
      <c r="E110" s="330"/>
      <c r="F110" s="19">
        <v>4</v>
      </c>
      <c r="G110" s="128" t="s">
        <v>91</v>
      </c>
      <c r="H110" s="39">
        <v>600</v>
      </c>
      <c r="I110" s="40">
        <f>SUM(H110)*$F110</f>
        <v>2400</v>
      </c>
      <c r="J110" s="41" t="s">
        <v>102</v>
      </c>
      <c r="K110" s="40">
        <f>SUM(J110)*$F110</f>
        <v>0</v>
      </c>
      <c r="L110" s="39">
        <f>SUM(,I110,K110)</f>
        <v>2400</v>
      </c>
      <c r="M110" s="18"/>
    </row>
    <row r="111" spans="1:13" ht="18.75" customHeight="1">
      <c r="A111" s="90"/>
      <c r="B111" s="108"/>
      <c r="C111" s="92" t="s">
        <v>95</v>
      </c>
      <c r="D111" s="329" t="s">
        <v>152</v>
      </c>
      <c r="E111" s="330"/>
      <c r="F111" s="19">
        <v>2</v>
      </c>
      <c r="G111" s="128" t="s">
        <v>91</v>
      </c>
      <c r="H111" s="39">
        <v>650</v>
      </c>
      <c r="I111" s="40">
        <f>SUM(H111)*$F111</f>
        <v>1300</v>
      </c>
      <c r="J111" s="41" t="s">
        <v>102</v>
      </c>
      <c r="K111" s="40">
        <f>SUM(J111)*$F111</f>
        <v>0</v>
      </c>
      <c r="L111" s="39">
        <f>SUM(,I111,K111)</f>
        <v>1300</v>
      </c>
      <c r="M111" s="18"/>
    </row>
    <row r="112" spans="1:13" ht="18.75" customHeight="1">
      <c r="A112" s="131"/>
      <c r="B112" s="116"/>
      <c r="C112" s="98"/>
      <c r="D112" s="327" t="s">
        <v>193</v>
      </c>
      <c r="E112" s="328"/>
      <c r="F112" s="169"/>
      <c r="G112" s="170"/>
      <c r="H112" s="171"/>
      <c r="I112" s="171">
        <f>SUM(I107:I111)</f>
        <v>25600</v>
      </c>
      <c r="J112" s="172"/>
      <c r="K112" s="171">
        <f>SUM(K107:K111)</f>
        <v>0</v>
      </c>
      <c r="L112" s="171">
        <f>SUM(L107:L111)</f>
        <v>25600</v>
      </c>
      <c r="M112" s="99"/>
    </row>
    <row r="113" spans="1:13" ht="18.75" customHeight="1">
      <c r="A113" s="132"/>
      <c r="B113" s="117"/>
      <c r="C113" s="102"/>
      <c r="D113" s="132"/>
      <c r="E113" s="132"/>
      <c r="F113" s="174"/>
      <c r="G113" s="132"/>
      <c r="H113" s="175"/>
      <c r="I113" s="175"/>
      <c r="J113" s="176"/>
      <c r="K113" s="175"/>
      <c r="L113" s="175"/>
      <c r="M113" s="107"/>
    </row>
    <row r="114" spans="1:13" ht="24">
      <c r="A114" s="293" t="s">
        <v>27</v>
      </c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</row>
    <row r="115" spans="1:13" ht="18.75" customHeight="1">
      <c r="A115" s="292" t="s">
        <v>73</v>
      </c>
      <c r="B115" s="292"/>
      <c r="C115" s="292"/>
      <c r="D115" s="292"/>
      <c r="E115" s="286" t="str">
        <f>+E3</f>
        <v>อาคารเรียนแบบ 216 ล. (ปรับปรุง 29) </v>
      </c>
      <c r="F115" s="286"/>
      <c r="G115" s="286"/>
      <c r="H115" s="286"/>
      <c r="I115" s="286"/>
      <c r="J115" s="286"/>
      <c r="K115" s="286"/>
      <c r="L115" s="286"/>
      <c r="M115" s="286"/>
    </row>
    <row r="116" spans="1:13" ht="18.75" customHeight="1">
      <c r="A116" s="88" t="s">
        <v>70</v>
      </c>
      <c r="B116" s="286" t="s">
        <v>68</v>
      </c>
      <c r="C116" s="286"/>
      <c r="D116" s="286"/>
      <c r="E116" s="286"/>
      <c r="F116" s="286"/>
      <c r="G116" s="286"/>
      <c r="H116" s="286"/>
      <c r="I116" s="55" t="s">
        <v>8</v>
      </c>
      <c r="J116" s="286" t="s">
        <v>54</v>
      </c>
      <c r="K116" s="286"/>
      <c r="L116" s="286"/>
      <c r="M116" s="286"/>
    </row>
    <row r="117" spans="1:13" ht="11.25" customHeight="1" thickBot="1">
      <c r="A117" s="292"/>
      <c r="B117" s="292"/>
      <c r="C117" s="292"/>
      <c r="D117" s="288"/>
      <c r="E117" s="288"/>
      <c r="F117" s="288"/>
      <c r="G117" s="288"/>
      <c r="H117" s="288"/>
      <c r="I117" s="291"/>
      <c r="J117" s="291"/>
      <c r="K117" s="298"/>
      <c r="L117" s="298"/>
      <c r="M117" s="298"/>
    </row>
    <row r="118" spans="1:13" ht="18.75" customHeight="1" thickTop="1">
      <c r="A118" s="284" t="s">
        <v>2</v>
      </c>
      <c r="B118" s="299" t="s">
        <v>3</v>
      </c>
      <c r="C118" s="300"/>
      <c r="D118" s="300"/>
      <c r="E118" s="300"/>
      <c r="F118" s="306" t="s">
        <v>11</v>
      </c>
      <c r="G118" s="308" t="s">
        <v>17</v>
      </c>
      <c r="H118" s="294" t="s">
        <v>22</v>
      </c>
      <c r="I118" s="295"/>
      <c r="J118" s="294" t="s">
        <v>18</v>
      </c>
      <c r="K118" s="295"/>
      <c r="L118" s="304" t="s">
        <v>20</v>
      </c>
      <c r="M118" s="284" t="s">
        <v>4</v>
      </c>
    </row>
    <row r="119" spans="1:13" ht="18.75" customHeight="1" thickBot="1">
      <c r="A119" s="285"/>
      <c r="B119" s="301"/>
      <c r="C119" s="302"/>
      <c r="D119" s="302"/>
      <c r="E119" s="302"/>
      <c r="F119" s="307"/>
      <c r="G119" s="309"/>
      <c r="H119" s="54" t="s">
        <v>28</v>
      </c>
      <c r="I119" s="54" t="s">
        <v>19</v>
      </c>
      <c r="J119" s="54" t="s">
        <v>28</v>
      </c>
      <c r="K119" s="54" t="s">
        <v>19</v>
      </c>
      <c r="L119" s="305"/>
      <c r="M119" s="285"/>
    </row>
    <row r="120" spans="1:13" ht="18.75" customHeight="1" thickTop="1">
      <c r="A120" s="16"/>
      <c r="B120" s="118">
        <v>2.13</v>
      </c>
      <c r="C120" s="321" t="s">
        <v>153</v>
      </c>
      <c r="D120" s="321"/>
      <c r="E120" s="322"/>
      <c r="F120" s="19"/>
      <c r="G120" s="109"/>
      <c r="H120" s="39"/>
      <c r="I120" s="40"/>
      <c r="J120" s="110"/>
      <c r="K120" s="40"/>
      <c r="L120" s="39"/>
      <c r="M120" s="111"/>
    </row>
    <row r="121" spans="1:13" ht="18.75" customHeight="1">
      <c r="A121" s="16"/>
      <c r="B121" s="108"/>
      <c r="C121" s="92" t="s">
        <v>95</v>
      </c>
      <c r="D121" s="329" t="s">
        <v>154</v>
      </c>
      <c r="E121" s="330"/>
      <c r="F121" s="19">
        <v>2</v>
      </c>
      <c r="G121" s="129" t="s">
        <v>91</v>
      </c>
      <c r="H121" s="39">
        <v>600</v>
      </c>
      <c r="I121" s="40">
        <f>SUM(H121)*$F121</f>
        <v>1200</v>
      </c>
      <c r="J121" s="41" t="s">
        <v>102</v>
      </c>
      <c r="K121" s="40">
        <f>SUM(J121)*$F121</f>
        <v>0</v>
      </c>
      <c r="L121" s="39">
        <f>SUM(,I121,K121)</f>
        <v>1200</v>
      </c>
      <c r="M121" s="18"/>
    </row>
    <row r="122" spans="1:13" ht="18.75" customHeight="1">
      <c r="A122" s="16"/>
      <c r="B122" s="108"/>
      <c r="C122" s="92" t="s">
        <v>95</v>
      </c>
      <c r="D122" s="329" t="s">
        <v>155</v>
      </c>
      <c r="E122" s="330"/>
      <c r="F122" s="19">
        <v>6</v>
      </c>
      <c r="G122" s="129" t="s">
        <v>91</v>
      </c>
      <c r="H122" s="39">
        <v>600</v>
      </c>
      <c r="I122" s="40">
        <f>SUM(H122)*$F122</f>
        <v>3600</v>
      </c>
      <c r="J122" s="41" t="s">
        <v>102</v>
      </c>
      <c r="K122" s="40">
        <f>SUM(J122)*$F122</f>
        <v>0</v>
      </c>
      <c r="L122" s="39">
        <f>SUM(,I122,K122)</f>
        <v>3600</v>
      </c>
      <c r="M122" s="18"/>
    </row>
    <row r="123" spans="1:13" ht="18.75" customHeight="1">
      <c r="A123" s="16"/>
      <c r="B123" s="108"/>
      <c r="C123" s="92" t="s">
        <v>95</v>
      </c>
      <c r="D123" s="329" t="s">
        <v>156</v>
      </c>
      <c r="E123" s="330"/>
      <c r="F123" s="19">
        <v>8</v>
      </c>
      <c r="G123" s="129" t="s">
        <v>91</v>
      </c>
      <c r="H123" s="39">
        <v>600</v>
      </c>
      <c r="I123" s="40">
        <f>SUM(H123)*$F123</f>
        <v>4800</v>
      </c>
      <c r="J123" s="41" t="s">
        <v>102</v>
      </c>
      <c r="K123" s="40">
        <f>SUM(J123)*$F123</f>
        <v>0</v>
      </c>
      <c r="L123" s="39">
        <f>SUM(,I123,K123)</f>
        <v>4800</v>
      </c>
      <c r="M123" s="18"/>
    </row>
    <row r="124" spans="1:13" ht="18.75" customHeight="1">
      <c r="A124" s="90"/>
      <c r="B124" s="108"/>
      <c r="C124" s="92"/>
      <c r="D124" s="317" t="s">
        <v>194</v>
      </c>
      <c r="E124" s="318"/>
      <c r="F124" s="153"/>
      <c r="G124" s="154"/>
      <c r="H124" s="155"/>
      <c r="I124" s="155">
        <f>SUM(I121:I123)</f>
        <v>9600</v>
      </c>
      <c r="J124" s="156"/>
      <c r="K124" s="155">
        <f>SUM(K121:K123)</f>
        <v>0</v>
      </c>
      <c r="L124" s="155">
        <f>SUM(L121:L123)</f>
        <v>9600</v>
      </c>
      <c r="M124" s="18"/>
    </row>
    <row r="125" spans="1:13" ht="18.75" customHeight="1">
      <c r="A125" s="90"/>
      <c r="B125" s="127">
        <v>2.14</v>
      </c>
      <c r="C125" s="321" t="s">
        <v>157</v>
      </c>
      <c r="D125" s="321"/>
      <c r="E125" s="322"/>
      <c r="F125" s="113"/>
      <c r="G125" s="114"/>
      <c r="H125" s="39"/>
      <c r="I125" s="40"/>
      <c r="J125" s="110"/>
      <c r="K125" s="40"/>
      <c r="L125" s="39"/>
      <c r="M125" s="111"/>
    </row>
    <row r="126" spans="1:13" ht="18.75" customHeight="1">
      <c r="A126" s="90"/>
      <c r="B126" s="108"/>
      <c r="C126" s="92" t="s">
        <v>95</v>
      </c>
      <c r="D126" s="329" t="s">
        <v>158</v>
      </c>
      <c r="E126" s="330"/>
      <c r="F126" s="19">
        <v>2</v>
      </c>
      <c r="G126" s="130" t="s">
        <v>85</v>
      </c>
      <c r="H126" s="39">
        <v>29500</v>
      </c>
      <c r="I126" s="40">
        <f>SUM(H126)*$F126</f>
        <v>59000</v>
      </c>
      <c r="J126" s="41" t="s">
        <v>102</v>
      </c>
      <c r="K126" s="40">
        <f>SUM(J126)*$F126</f>
        <v>0</v>
      </c>
      <c r="L126" s="39">
        <f>SUM(,I126,K126)</f>
        <v>59000</v>
      </c>
      <c r="M126" s="18"/>
    </row>
    <row r="127" spans="1:13" ht="18.75" customHeight="1">
      <c r="A127" s="90"/>
      <c r="B127" s="108"/>
      <c r="C127" s="92"/>
      <c r="D127" s="317" t="s">
        <v>195</v>
      </c>
      <c r="E127" s="318"/>
      <c r="F127" s="153"/>
      <c r="G127" s="154"/>
      <c r="H127" s="155"/>
      <c r="I127" s="155">
        <f>SUM(I126:I126)</f>
        <v>59000</v>
      </c>
      <c r="J127" s="156"/>
      <c r="K127" s="155">
        <f>SUM(K126)</f>
        <v>0</v>
      </c>
      <c r="L127" s="155">
        <f>SUM(L126)</f>
        <v>59000</v>
      </c>
      <c r="M127" s="18"/>
    </row>
    <row r="128" spans="1:13" ht="18.75" customHeight="1">
      <c r="A128" s="16"/>
      <c r="B128" s="118">
        <v>2.15</v>
      </c>
      <c r="C128" s="321" t="s">
        <v>159</v>
      </c>
      <c r="D128" s="321"/>
      <c r="E128" s="322"/>
      <c r="F128" s="19"/>
      <c r="G128" s="109"/>
      <c r="H128" s="39"/>
      <c r="I128" s="40"/>
      <c r="J128" s="110"/>
      <c r="K128" s="40"/>
      <c r="L128" s="39"/>
      <c r="M128" s="111"/>
    </row>
    <row r="129" spans="1:13" ht="18.75" customHeight="1">
      <c r="A129" s="16"/>
      <c r="B129" s="108"/>
      <c r="C129" s="92" t="s">
        <v>95</v>
      </c>
      <c r="D129" s="329" t="s">
        <v>160</v>
      </c>
      <c r="E129" s="330"/>
      <c r="F129" s="19">
        <v>6</v>
      </c>
      <c r="G129" s="129" t="s">
        <v>85</v>
      </c>
      <c r="H129" s="39">
        <v>800</v>
      </c>
      <c r="I129" s="40">
        <f>SUM(H129)*$F129</f>
        <v>4800</v>
      </c>
      <c r="J129" s="41">
        <v>0</v>
      </c>
      <c r="K129" s="40">
        <f>SUM(J129)*$F129</f>
        <v>0</v>
      </c>
      <c r="L129" s="39">
        <f>SUM(,I129,K129)</f>
        <v>4800</v>
      </c>
      <c r="M129" s="18"/>
    </row>
    <row r="130" spans="1:13" ht="18.75" customHeight="1">
      <c r="A130" s="90"/>
      <c r="B130" s="108"/>
      <c r="C130" s="92"/>
      <c r="D130" s="317" t="s">
        <v>196</v>
      </c>
      <c r="E130" s="318"/>
      <c r="F130" s="153"/>
      <c r="G130" s="154"/>
      <c r="H130" s="155"/>
      <c r="I130" s="155">
        <f>SUM(I129:I129)</f>
        <v>4800</v>
      </c>
      <c r="J130" s="156"/>
      <c r="K130" s="155">
        <f>SUM(K129)</f>
        <v>0</v>
      </c>
      <c r="L130" s="155">
        <f>SUM(L129)</f>
        <v>4800</v>
      </c>
      <c r="M130" s="18"/>
    </row>
    <row r="131" spans="1:13" ht="18.75" customHeight="1">
      <c r="A131" s="90"/>
      <c r="B131" s="127">
        <v>2.16</v>
      </c>
      <c r="C131" s="321" t="s">
        <v>161</v>
      </c>
      <c r="D131" s="321"/>
      <c r="E131" s="322"/>
      <c r="F131" s="113"/>
      <c r="G131" s="114"/>
      <c r="H131" s="39"/>
      <c r="I131" s="40"/>
      <c r="J131" s="110"/>
      <c r="K131" s="40"/>
      <c r="L131" s="39"/>
      <c r="M131" s="111"/>
    </row>
    <row r="132" spans="1:13" ht="18.75" customHeight="1">
      <c r="A132" s="90"/>
      <c r="B132" s="108"/>
      <c r="C132" s="92" t="s">
        <v>95</v>
      </c>
      <c r="D132" s="329" t="s">
        <v>162</v>
      </c>
      <c r="E132" s="330"/>
      <c r="F132" s="19">
        <v>174</v>
      </c>
      <c r="G132" s="128" t="s">
        <v>85</v>
      </c>
      <c r="H132" s="39">
        <v>2030</v>
      </c>
      <c r="I132" s="40">
        <f>SUM(H132)*$F132</f>
        <v>353220</v>
      </c>
      <c r="J132" s="41">
        <v>135</v>
      </c>
      <c r="K132" s="40">
        <f>SUM(J132)*$F132</f>
        <v>23490</v>
      </c>
      <c r="L132" s="39">
        <f>SUM(,I132,K132)</f>
        <v>376710</v>
      </c>
      <c r="M132" s="18"/>
    </row>
    <row r="133" spans="1:13" ht="18.75" customHeight="1">
      <c r="A133" s="90"/>
      <c r="B133" s="108"/>
      <c r="C133" s="92" t="s">
        <v>95</v>
      </c>
      <c r="D133" s="329" t="s">
        <v>163</v>
      </c>
      <c r="E133" s="330"/>
      <c r="F133" s="19">
        <v>40</v>
      </c>
      <c r="G133" s="91" t="s">
        <v>85</v>
      </c>
      <c r="H133" s="39">
        <v>400</v>
      </c>
      <c r="I133" s="40">
        <f>SUM(H133)*$F133</f>
        <v>16000</v>
      </c>
      <c r="J133" s="41">
        <v>115</v>
      </c>
      <c r="K133" s="40">
        <f>SUM(J133)*$F133</f>
        <v>4600</v>
      </c>
      <c r="L133" s="39">
        <f>SUM(,I133,K133)</f>
        <v>20600</v>
      </c>
      <c r="M133" s="18"/>
    </row>
    <row r="134" spans="1:13" ht="18.75" customHeight="1">
      <c r="A134" s="157"/>
      <c r="B134" s="177"/>
      <c r="C134" s="178"/>
      <c r="D134" s="331" t="s">
        <v>197</v>
      </c>
      <c r="E134" s="332"/>
      <c r="F134" s="179"/>
      <c r="G134" s="180"/>
      <c r="H134" s="181"/>
      <c r="I134" s="181">
        <f>SUM(I132:I133)</f>
        <v>369220</v>
      </c>
      <c r="J134" s="182"/>
      <c r="K134" s="181">
        <f>SUM(K132:K133)</f>
        <v>28090</v>
      </c>
      <c r="L134" s="181">
        <f>SUM(L132:L133)</f>
        <v>397310</v>
      </c>
      <c r="M134" s="183"/>
    </row>
    <row r="135" spans="1:13" ht="18.75" customHeight="1">
      <c r="A135" s="16"/>
      <c r="B135" s="118">
        <v>2.17</v>
      </c>
      <c r="C135" s="321" t="s">
        <v>164</v>
      </c>
      <c r="D135" s="321"/>
      <c r="E135" s="322"/>
      <c r="F135" s="19"/>
      <c r="G135" s="109"/>
      <c r="H135" s="39"/>
      <c r="I135" s="40"/>
      <c r="J135" s="110"/>
      <c r="K135" s="40"/>
      <c r="L135" s="39"/>
      <c r="M135" s="111"/>
    </row>
    <row r="136" spans="1:13" ht="18.75" customHeight="1">
      <c r="A136" s="16"/>
      <c r="B136" s="108"/>
      <c r="C136" s="92" t="s">
        <v>95</v>
      </c>
      <c r="D136" s="329" t="s">
        <v>165</v>
      </c>
      <c r="E136" s="330"/>
      <c r="F136" s="19">
        <v>88</v>
      </c>
      <c r="G136" s="129" t="s">
        <v>85</v>
      </c>
      <c r="H136" s="39">
        <v>60</v>
      </c>
      <c r="I136" s="40">
        <f>SUM(H136)*$F136</f>
        <v>5280</v>
      </c>
      <c r="J136" s="41">
        <v>80</v>
      </c>
      <c r="K136" s="40">
        <f>SUM(J136)*$F136</f>
        <v>7040</v>
      </c>
      <c r="L136" s="39">
        <f>SUM(,I136,K136)</f>
        <v>12320</v>
      </c>
      <c r="M136" s="18"/>
    </row>
    <row r="137" spans="1:13" ht="18.75" customHeight="1">
      <c r="A137" s="16"/>
      <c r="B137" s="108"/>
      <c r="C137" s="92" t="s">
        <v>95</v>
      </c>
      <c r="D137" s="329" t="s">
        <v>166</v>
      </c>
      <c r="E137" s="330"/>
      <c r="F137" s="19">
        <v>6</v>
      </c>
      <c r="G137" s="129" t="s">
        <v>85</v>
      </c>
      <c r="H137" s="39">
        <v>80</v>
      </c>
      <c r="I137" s="40">
        <f>SUM(H137)*$F137</f>
        <v>480</v>
      </c>
      <c r="J137" s="41">
        <v>85</v>
      </c>
      <c r="K137" s="40">
        <f>SUM(J137)*$F137</f>
        <v>510</v>
      </c>
      <c r="L137" s="39">
        <f>SUM(,I137,K137)</f>
        <v>990</v>
      </c>
      <c r="M137" s="18"/>
    </row>
    <row r="138" spans="1:13" ht="18.75" customHeight="1">
      <c r="A138" s="16"/>
      <c r="B138" s="108"/>
      <c r="C138" s="92" t="s">
        <v>95</v>
      </c>
      <c r="D138" s="329" t="s">
        <v>167</v>
      </c>
      <c r="E138" s="330"/>
      <c r="F138" s="19">
        <v>36</v>
      </c>
      <c r="G138" s="129" t="s">
        <v>85</v>
      </c>
      <c r="H138" s="39">
        <v>100</v>
      </c>
      <c r="I138" s="40">
        <f>SUM(H138)*$F138</f>
        <v>3600</v>
      </c>
      <c r="J138" s="41">
        <v>90</v>
      </c>
      <c r="K138" s="40">
        <f>SUM(J138)*$F138</f>
        <v>3240</v>
      </c>
      <c r="L138" s="39">
        <f>SUM(,I138,K138)</f>
        <v>6840</v>
      </c>
      <c r="M138" s="18"/>
    </row>
    <row r="139" spans="1:13" ht="18.75" customHeight="1">
      <c r="A139" s="131"/>
      <c r="B139" s="116"/>
      <c r="C139" s="98"/>
      <c r="D139" s="327" t="s">
        <v>198</v>
      </c>
      <c r="E139" s="328"/>
      <c r="F139" s="169"/>
      <c r="G139" s="170"/>
      <c r="H139" s="171"/>
      <c r="I139" s="171">
        <f>SUM(I136:I138)</f>
        <v>9360</v>
      </c>
      <c r="J139" s="172"/>
      <c r="K139" s="171">
        <f>SUM(K136:K138)</f>
        <v>10790</v>
      </c>
      <c r="L139" s="171">
        <f>SUM(L136:L138)</f>
        <v>20150</v>
      </c>
      <c r="M139" s="99"/>
    </row>
    <row r="140" spans="1:13" ht="18.75" customHeight="1">
      <c r="A140" s="132"/>
      <c r="B140" s="117"/>
      <c r="C140" s="102"/>
      <c r="D140" s="132"/>
      <c r="E140" s="132"/>
      <c r="F140" s="174"/>
      <c r="G140" s="132"/>
      <c r="H140" s="175"/>
      <c r="I140" s="175"/>
      <c r="J140" s="176"/>
      <c r="K140" s="175"/>
      <c r="L140" s="175"/>
      <c r="M140" s="107"/>
    </row>
    <row r="141" spans="1:13" ht="18.75" customHeight="1">
      <c r="A141" s="132"/>
      <c r="B141" s="117"/>
      <c r="C141" s="102"/>
      <c r="D141" s="132"/>
      <c r="E141" s="132"/>
      <c r="F141" s="174"/>
      <c r="G141" s="132"/>
      <c r="H141" s="175"/>
      <c r="I141" s="175"/>
      <c r="J141" s="176"/>
      <c r="K141" s="175"/>
      <c r="L141" s="175"/>
      <c r="M141" s="107"/>
    </row>
    <row r="142" spans="1:13" ht="24">
      <c r="A142" s="293" t="s">
        <v>27</v>
      </c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</row>
    <row r="143" spans="1:13" ht="18.75" customHeight="1">
      <c r="A143" s="292" t="s">
        <v>73</v>
      </c>
      <c r="B143" s="292"/>
      <c r="C143" s="292"/>
      <c r="D143" s="292"/>
      <c r="E143" s="286" t="str">
        <f>+E3</f>
        <v>อาคารเรียนแบบ 216 ล. (ปรับปรุง 29) </v>
      </c>
      <c r="F143" s="286"/>
      <c r="G143" s="286"/>
      <c r="H143" s="286"/>
      <c r="I143" s="286"/>
      <c r="J143" s="286"/>
      <c r="K143" s="286"/>
      <c r="L143" s="286"/>
      <c r="M143" s="286"/>
    </row>
    <row r="144" spans="1:13" ht="18.75" customHeight="1">
      <c r="A144" s="88" t="s">
        <v>70</v>
      </c>
      <c r="B144" s="286" t="s">
        <v>68</v>
      </c>
      <c r="C144" s="286"/>
      <c r="D144" s="286"/>
      <c r="E144" s="286"/>
      <c r="F144" s="286"/>
      <c r="G144" s="286"/>
      <c r="H144" s="286"/>
      <c r="I144" s="55" t="s">
        <v>8</v>
      </c>
      <c r="J144" s="286" t="s">
        <v>54</v>
      </c>
      <c r="K144" s="286"/>
      <c r="L144" s="286"/>
      <c r="M144" s="286"/>
    </row>
    <row r="145" spans="1:13" ht="11.25" customHeight="1" thickBot="1">
      <c r="A145" s="292"/>
      <c r="B145" s="292"/>
      <c r="C145" s="292"/>
      <c r="D145" s="288"/>
      <c r="E145" s="288"/>
      <c r="F145" s="288"/>
      <c r="G145" s="288"/>
      <c r="H145" s="288"/>
      <c r="I145" s="291"/>
      <c r="J145" s="291"/>
      <c r="K145" s="298"/>
      <c r="L145" s="298"/>
      <c r="M145" s="298"/>
    </row>
    <row r="146" spans="1:13" ht="18.75" customHeight="1" thickTop="1">
      <c r="A146" s="284" t="s">
        <v>2</v>
      </c>
      <c r="B146" s="299" t="s">
        <v>3</v>
      </c>
      <c r="C146" s="300"/>
      <c r="D146" s="300"/>
      <c r="E146" s="300"/>
      <c r="F146" s="306" t="s">
        <v>11</v>
      </c>
      <c r="G146" s="308" t="s">
        <v>17</v>
      </c>
      <c r="H146" s="294" t="s">
        <v>22</v>
      </c>
      <c r="I146" s="295"/>
      <c r="J146" s="294" t="s">
        <v>18</v>
      </c>
      <c r="K146" s="295"/>
      <c r="L146" s="304" t="s">
        <v>20</v>
      </c>
      <c r="M146" s="284" t="s">
        <v>4</v>
      </c>
    </row>
    <row r="147" spans="1:13" ht="18.75" customHeight="1" thickBot="1">
      <c r="A147" s="285"/>
      <c r="B147" s="301"/>
      <c r="C147" s="302"/>
      <c r="D147" s="302"/>
      <c r="E147" s="302"/>
      <c r="F147" s="307"/>
      <c r="G147" s="309"/>
      <c r="H147" s="54" t="s">
        <v>28</v>
      </c>
      <c r="I147" s="54" t="s">
        <v>19</v>
      </c>
      <c r="J147" s="54" t="s">
        <v>28</v>
      </c>
      <c r="K147" s="54" t="s">
        <v>19</v>
      </c>
      <c r="L147" s="305"/>
      <c r="M147" s="285"/>
    </row>
    <row r="148" spans="1:13" ht="18.75" customHeight="1" thickTop="1">
      <c r="A148" s="90"/>
      <c r="B148" s="118">
        <v>2.18</v>
      </c>
      <c r="C148" s="321" t="s">
        <v>168</v>
      </c>
      <c r="D148" s="321"/>
      <c r="E148" s="322"/>
      <c r="F148" s="113"/>
      <c r="G148" s="114"/>
      <c r="H148" s="39"/>
      <c r="I148" s="40"/>
      <c r="J148" s="110"/>
      <c r="K148" s="40"/>
      <c r="L148" s="39"/>
      <c r="M148" s="111"/>
    </row>
    <row r="149" spans="1:13" ht="18.75" customHeight="1">
      <c r="A149" s="90"/>
      <c r="B149" s="108"/>
      <c r="C149" s="92" t="s">
        <v>95</v>
      </c>
      <c r="D149" s="329" t="s">
        <v>169</v>
      </c>
      <c r="E149" s="330"/>
      <c r="F149" s="19">
        <v>214</v>
      </c>
      <c r="G149" s="130" t="s">
        <v>91</v>
      </c>
      <c r="H149" s="39">
        <v>145</v>
      </c>
      <c r="I149" s="40">
        <f>SUM(H149)*$F149</f>
        <v>31030</v>
      </c>
      <c r="J149" s="41">
        <v>80</v>
      </c>
      <c r="K149" s="40">
        <f>SUM(J149)*$F149</f>
        <v>17120</v>
      </c>
      <c r="L149" s="39">
        <f>SUM(,I149,K149)</f>
        <v>48150</v>
      </c>
      <c r="M149" s="18"/>
    </row>
    <row r="150" spans="1:13" ht="18.75" customHeight="1">
      <c r="A150" s="90"/>
      <c r="B150" s="108"/>
      <c r="C150" s="92" t="s">
        <v>95</v>
      </c>
      <c r="D150" s="329" t="s">
        <v>170</v>
      </c>
      <c r="E150" s="330"/>
      <c r="F150" s="19">
        <v>94</v>
      </c>
      <c r="G150" s="130" t="s">
        <v>91</v>
      </c>
      <c r="H150" s="39">
        <v>145</v>
      </c>
      <c r="I150" s="40">
        <f>SUM(H150)*$F150</f>
        <v>13630</v>
      </c>
      <c r="J150" s="41">
        <v>80</v>
      </c>
      <c r="K150" s="40">
        <f>SUM(J150)*$F150</f>
        <v>7520</v>
      </c>
      <c r="L150" s="39">
        <f>SUM(,I150,K150)</f>
        <v>21150</v>
      </c>
      <c r="M150" s="18"/>
    </row>
    <row r="151" spans="1:13" ht="18.75" customHeight="1">
      <c r="A151" s="90"/>
      <c r="B151" s="108"/>
      <c r="C151" s="92" t="s">
        <v>95</v>
      </c>
      <c r="D151" s="329" t="s">
        <v>171</v>
      </c>
      <c r="E151" s="330"/>
      <c r="F151" s="19">
        <v>36</v>
      </c>
      <c r="G151" s="130" t="s">
        <v>91</v>
      </c>
      <c r="H151" s="39">
        <v>430</v>
      </c>
      <c r="I151" s="40">
        <f>SUM(H151)*$F151</f>
        <v>15480</v>
      </c>
      <c r="J151" s="41">
        <v>110</v>
      </c>
      <c r="K151" s="40">
        <f>SUM(J151)*$F151</f>
        <v>3960</v>
      </c>
      <c r="L151" s="39">
        <f>SUM(,I151,K151)</f>
        <v>19440</v>
      </c>
      <c r="M151" s="18"/>
    </row>
    <row r="152" spans="1:13" ht="18.75" customHeight="1">
      <c r="A152" s="184"/>
      <c r="B152" s="185"/>
      <c r="C152" s="140"/>
      <c r="D152" s="333" t="s">
        <v>199</v>
      </c>
      <c r="E152" s="334"/>
      <c r="F152" s="186"/>
      <c r="G152" s="187"/>
      <c r="H152" s="188"/>
      <c r="I152" s="188">
        <f>SUM(I149:I151)</f>
        <v>60140</v>
      </c>
      <c r="J152" s="189"/>
      <c r="K152" s="188">
        <f>SUM(K149:K151)</f>
        <v>28600</v>
      </c>
      <c r="L152" s="188">
        <f>SUM(L149:L151)</f>
        <v>88740</v>
      </c>
      <c r="M152" s="144"/>
    </row>
    <row r="153" spans="1:13" ht="18.75" customHeight="1" thickBot="1">
      <c r="A153" s="145"/>
      <c r="B153" s="146"/>
      <c r="C153" s="147"/>
      <c r="D153" s="315" t="s">
        <v>206</v>
      </c>
      <c r="E153" s="315"/>
      <c r="F153" s="315"/>
      <c r="G153" s="316"/>
      <c r="H153" s="150"/>
      <c r="I153" s="150">
        <f>SUM(I41+I49+I56+I65+I68+I71+I75+I82+I85+I101+I105+I112+I124+I127+I130+I134+I139+I152)</f>
        <v>2157662</v>
      </c>
      <c r="J153" s="151"/>
      <c r="K153" s="150">
        <f>SUM(K41+K49+K56+K65+K68+K71+K75+K82+K85+K101+K105+K112+K124+K127+K130+K134+K139+K152)</f>
        <v>619630</v>
      </c>
      <c r="L153" s="150">
        <f>SUM(L41+L49+L56+L65+L68+L71+L75+L82+L85+L101+L105+L112+L124+L127+L130+L134+L139+L152)</f>
        <v>2777292</v>
      </c>
      <c r="M153" s="152"/>
    </row>
    <row r="154" spans="1:13" ht="18.75" customHeight="1" thickBot="1" thickTop="1">
      <c r="A154" s="281" t="s">
        <v>207</v>
      </c>
      <c r="B154" s="282"/>
      <c r="C154" s="282"/>
      <c r="D154" s="282"/>
      <c r="E154" s="282"/>
      <c r="F154" s="282"/>
      <c r="G154" s="283"/>
      <c r="H154" s="83"/>
      <c r="I154" s="84">
        <f>SUM(I22+I153)</f>
        <v>2157662</v>
      </c>
      <c r="J154" s="84"/>
      <c r="K154" s="84">
        <f>SUM(K22+K153)</f>
        <v>707480</v>
      </c>
      <c r="L154" s="84">
        <f>SUM(L22+L153)</f>
        <v>2865142</v>
      </c>
      <c r="M154" s="85"/>
    </row>
    <row r="155" ht="22.5" thickTop="1"/>
    <row r="156" spans="1:10" ht="21.75">
      <c r="A156" s="33"/>
      <c r="B156" s="34" t="s">
        <v>21</v>
      </c>
      <c r="C156" s="34"/>
      <c r="D156" s="61" t="s">
        <v>180</v>
      </c>
      <c r="E156" s="34"/>
      <c r="F156" s="15"/>
      <c r="G156" s="14"/>
      <c r="H156" s="42"/>
      <c r="I156" s="42"/>
      <c r="J156" s="43"/>
    </row>
    <row r="157" spans="1:10" ht="21.75">
      <c r="A157" s="33"/>
      <c r="B157" s="35"/>
      <c r="C157" s="36"/>
      <c r="D157" s="61" t="s">
        <v>181</v>
      </c>
      <c r="E157" s="35"/>
      <c r="F157" s="15"/>
      <c r="G157" s="14"/>
      <c r="H157" s="42"/>
      <c r="I157" s="42"/>
      <c r="J157" s="43"/>
    </row>
  </sheetData>
  <sheetProtection/>
  <mergeCells count="212">
    <mergeCell ref="D152:E152"/>
    <mergeCell ref="D153:G153"/>
    <mergeCell ref="C148:E148"/>
    <mergeCell ref="D149:E149"/>
    <mergeCell ref="D150:E150"/>
    <mergeCell ref="D151:E151"/>
    <mergeCell ref="I145:J145"/>
    <mergeCell ref="A146:A147"/>
    <mergeCell ref="B146:E147"/>
    <mergeCell ref="F146:F147"/>
    <mergeCell ref="G146:G147"/>
    <mergeCell ref="H146:I146"/>
    <mergeCell ref="J146:K146"/>
    <mergeCell ref="D139:E139"/>
    <mergeCell ref="L146:L147"/>
    <mergeCell ref="M146:M147"/>
    <mergeCell ref="A142:M142"/>
    <mergeCell ref="A143:D143"/>
    <mergeCell ref="E143:M143"/>
    <mergeCell ref="B144:H144"/>
    <mergeCell ref="J144:M144"/>
    <mergeCell ref="A145:C145"/>
    <mergeCell ref="D145:H145"/>
    <mergeCell ref="C128:E128"/>
    <mergeCell ref="D129:E129"/>
    <mergeCell ref="K145:M145"/>
    <mergeCell ref="D132:E132"/>
    <mergeCell ref="D133:E133"/>
    <mergeCell ref="D134:E134"/>
    <mergeCell ref="C135:E135"/>
    <mergeCell ref="D136:E136"/>
    <mergeCell ref="D137:E137"/>
    <mergeCell ref="D138:E138"/>
    <mergeCell ref="D130:E130"/>
    <mergeCell ref="C131:E131"/>
    <mergeCell ref="C120:E120"/>
    <mergeCell ref="D121:E121"/>
    <mergeCell ref="D122:E122"/>
    <mergeCell ref="D123:E123"/>
    <mergeCell ref="D124:E124"/>
    <mergeCell ref="C125:E125"/>
    <mergeCell ref="D126:E126"/>
    <mergeCell ref="D127:E127"/>
    <mergeCell ref="L118:L119"/>
    <mergeCell ref="M118:M119"/>
    <mergeCell ref="A118:A119"/>
    <mergeCell ref="B118:E119"/>
    <mergeCell ref="F118:F119"/>
    <mergeCell ref="G118:G119"/>
    <mergeCell ref="H118:I118"/>
    <mergeCell ref="J118:K118"/>
    <mergeCell ref="D112:E112"/>
    <mergeCell ref="A114:M114"/>
    <mergeCell ref="B116:H116"/>
    <mergeCell ref="J116:M116"/>
    <mergeCell ref="A115:D115"/>
    <mergeCell ref="E115:M115"/>
    <mergeCell ref="A117:C117"/>
    <mergeCell ref="D117:H117"/>
    <mergeCell ref="I117:J117"/>
    <mergeCell ref="K117:M117"/>
    <mergeCell ref="C106:E106"/>
    <mergeCell ref="D107:E107"/>
    <mergeCell ref="D108:E108"/>
    <mergeCell ref="D109:E109"/>
    <mergeCell ref="D110:E110"/>
    <mergeCell ref="D111:E111"/>
    <mergeCell ref="A90:A91"/>
    <mergeCell ref="B90:E91"/>
    <mergeCell ref="D94:E94"/>
    <mergeCell ref="D95:E95"/>
    <mergeCell ref="D96:E96"/>
    <mergeCell ref="D97:E97"/>
    <mergeCell ref="C92:E92"/>
    <mergeCell ref="D93:E93"/>
    <mergeCell ref="H90:I90"/>
    <mergeCell ref="J90:K90"/>
    <mergeCell ref="D104:E104"/>
    <mergeCell ref="D105:E105"/>
    <mergeCell ref="D98:E98"/>
    <mergeCell ref="D99:E99"/>
    <mergeCell ref="D100:E100"/>
    <mergeCell ref="D101:E101"/>
    <mergeCell ref="C102:E102"/>
    <mergeCell ref="D103:E103"/>
    <mergeCell ref="L90:L91"/>
    <mergeCell ref="M90:M91"/>
    <mergeCell ref="B88:H88"/>
    <mergeCell ref="J88:M88"/>
    <mergeCell ref="A89:C89"/>
    <mergeCell ref="D89:H89"/>
    <mergeCell ref="I89:J89"/>
    <mergeCell ref="K89:M89"/>
    <mergeCell ref="F90:F91"/>
    <mergeCell ref="G90:G91"/>
    <mergeCell ref="D79:E79"/>
    <mergeCell ref="D81:E81"/>
    <mergeCell ref="D82:E82"/>
    <mergeCell ref="C83:E83"/>
    <mergeCell ref="D84:E84"/>
    <mergeCell ref="D85:E85"/>
    <mergeCell ref="A86:M86"/>
    <mergeCell ref="A87:D87"/>
    <mergeCell ref="E87:M87"/>
    <mergeCell ref="D71:E71"/>
    <mergeCell ref="C72:E72"/>
    <mergeCell ref="D73:E73"/>
    <mergeCell ref="D74:E74"/>
    <mergeCell ref="D75:E75"/>
    <mergeCell ref="C76:E76"/>
    <mergeCell ref="D77:E77"/>
    <mergeCell ref="D78:E78"/>
    <mergeCell ref="C63:E63"/>
    <mergeCell ref="D64:E64"/>
    <mergeCell ref="D65:E65"/>
    <mergeCell ref="C66:E66"/>
    <mergeCell ref="D67:E67"/>
    <mergeCell ref="D68:E68"/>
    <mergeCell ref="C69:E69"/>
    <mergeCell ref="D70:E70"/>
    <mergeCell ref="A57:M57"/>
    <mergeCell ref="K60:M60"/>
    <mergeCell ref="A61:A62"/>
    <mergeCell ref="B61:E62"/>
    <mergeCell ref="F61:F62"/>
    <mergeCell ref="G61:G62"/>
    <mergeCell ref="H61:I61"/>
    <mergeCell ref="J61:K61"/>
    <mergeCell ref="M61:M62"/>
    <mergeCell ref="L61:L62"/>
    <mergeCell ref="B59:H59"/>
    <mergeCell ref="J59:M59"/>
    <mergeCell ref="A60:C60"/>
    <mergeCell ref="D60:H60"/>
    <mergeCell ref="I60:J60"/>
    <mergeCell ref="D51:E51"/>
    <mergeCell ref="D54:E54"/>
    <mergeCell ref="D55:E55"/>
    <mergeCell ref="D56:E56"/>
    <mergeCell ref="A58:D58"/>
    <mergeCell ref="E58:M58"/>
    <mergeCell ref="D43:E43"/>
    <mergeCell ref="D44:E44"/>
    <mergeCell ref="D45:E45"/>
    <mergeCell ref="D46:E46"/>
    <mergeCell ref="D52:E52"/>
    <mergeCell ref="D53:E53"/>
    <mergeCell ref="D47:E47"/>
    <mergeCell ref="D48:E48"/>
    <mergeCell ref="C50:E50"/>
    <mergeCell ref="L33:L34"/>
    <mergeCell ref="F33:F34"/>
    <mergeCell ref="G33:G34"/>
    <mergeCell ref="D39:E39"/>
    <mergeCell ref="C36:E36"/>
    <mergeCell ref="D37:E37"/>
    <mergeCell ref="D38:E38"/>
    <mergeCell ref="B33:E34"/>
    <mergeCell ref="A32:C32"/>
    <mergeCell ref="D32:H32"/>
    <mergeCell ref="D40:E40"/>
    <mergeCell ref="D41:E41"/>
    <mergeCell ref="C42:E42"/>
    <mergeCell ref="D49:E49"/>
    <mergeCell ref="B35:E35"/>
    <mergeCell ref="D21:E21"/>
    <mergeCell ref="D22:E22"/>
    <mergeCell ref="A29:M29"/>
    <mergeCell ref="A30:D30"/>
    <mergeCell ref="E30:M30"/>
    <mergeCell ref="M33:M34"/>
    <mergeCell ref="I32:J32"/>
    <mergeCell ref="K32:M32"/>
    <mergeCell ref="J33:K33"/>
    <mergeCell ref="H33:I33"/>
    <mergeCell ref="J31:M31"/>
    <mergeCell ref="D16:E16"/>
    <mergeCell ref="M7:M8"/>
    <mergeCell ref="L7:L8"/>
    <mergeCell ref="F7:F8"/>
    <mergeCell ref="G7:G8"/>
    <mergeCell ref="B9:E9"/>
    <mergeCell ref="D10:E10"/>
    <mergeCell ref="D11:E11"/>
    <mergeCell ref="D20:E20"/>
    <mergeCell ref="A2:M2"/>
    <mergeCell ref="J7:K7"/>
    <mergeCell ref="H7:I7"/>
    <mergeCell ref="A5:C5"/>
    <mergeCell ref="J4:M4"/>
    <mergeCell ref="K5:M5"/>
    <mergeCell ref="K6:M6"/>
    <mergeCell ref="A7:A8"/>
    <mergeCell ref="B7:E8"/>
    <mergeCell ref="I5:J5"/>
    <mergeCell ref="A3:D3"/>
    <mergeCell ref="E3:M3"/>
    <mergeCell ref="D6:H6"/>
    <mergeCell ref="B4:H4"/>
    <mergeCell ref="D5:H5"/>
    <mergeCell ref="I6:J6"/>
    <mergeCell ref="A6:C6"/>
    <mergeCell ref="D17:E17"/>
    <mergeCell ref="A154:G154"/>
    <mergeCell ref="D12:E12"/>
    <mergeCell ref="D13:E13"/>
    <mergeCell ref="D14:E14"/>
    <mergeCell ref="D15:E15"/>
    <mergeCell ref="D18:E18"/>
    <mergeCell ref="D19:E19"/>
    <mergeCell ref="A33:A34"/>
    <mergeCell ref="B31:H31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   ลงชื่อ..........................................................................ผู้ประมาณราคา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O38"/>
  <sheetViews>
    <sheetView view="pageBreakPreview" zoomScaleSheetLayoutView="100" zoomScalePageLayoutView="0" workbookViewId="0" topLeftCell="A21">
      <selection activeCell="A2" sqref="A2:N37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5742187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28125" style="1" customWidth="1"/>
    <col min="12" max="12" width="9.28125" style="1" customWidth="1"/>
    <col min="13" max="13" width="16.7109375" style="4" customWidth="1"/>
    <col min="14" max="14" width="10.421875" style="1" customWidth="1"/>
    <col min="15" max="16384" width="9.140625" style="1" customWidth="1"/>
  </cols>
  <sheetData>
    <row r="1" ht="12.75" customHeight="1"/>
    <row r="2" spans="1:14" ht="24">
      <c r="A2" s="372" t="s">
        <v>69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69" t="s">
        <v>32</v>
      </c>
    </row>
    <row r="3" spans="1:14" ht="24">
      <c r="A3" s="51" t="s">
        <v>10</v>
      </c>
      <c r="B3" s="375" t="str">
        <f>'ปร.4(ก)'!A3</f>
        <v>งานปรับปรุง/ซ่อมแซม</v>
      </c>
      <c r="C3" s="375"/>
      <c r="D3" s="375"/>
      <c r="E3" s="375"/>
      <c r="F3" s="375"/>
      <c r="G3" s="375"/>
      <c r="H3" s="376" t="str">
        <f>'ปร.4(ก)'!E3</f>
        <v>อาคารเรียนแบบ 216 ล. (ปรับปรุง 29) </v>
      </c>
      <c r="I3" s="376"/>
      <c r="J3" s="376"/>
      <c r="K3" s="376"/>
      <c r="L3" s="376"/>
      <c r="M3" s="376"/>
      <c r="N3" s="376"/>
    </row>
    <row r="4" spans="1:14" ht="24">
      <c r="A4" s="21" t="s">
        <v>10</v>
      </c>
      <c r="B4" s="352" t="s">
        <v>70</v>
      </c>
      <c r="C4" s="352"/>
      <c r="D4" s="353" t="str">
        <f>'ปร.4(ก)'!B4</f>
        <v>โรงเรียน</v>
      </c>
      <c r="E4" s="353"/>
      <c r="F4" s="353"/>
      <c r="G4" s="353"/>
      <c r="H4" s="353"/>
      <c r="I4" s="353"/>
      <c r="J4" s="353"/>
      <c r="K4" s="353"/>
      <c r="L4" s="20" t="s">
        <v>8</v>
      </c>
      <c r="M4" s="381" t="str">
        <f>'ปร.4(ก)'!J4</f>
        <v> </v>
      </c>
      <c r="N4" s="381"/>
    </row>
    <row r="5" spans="1:14" ht="24">
      <c r="A5" s="21" t="s">
        <v>10</v>
      </c>
      <c r="B5" s="37" t="s">
        <v>0</v>
      </c>
      <c r="C5" s="37"/>
      <c r="D5" s="37"/>
      <c r="E5" s="358" t="s">
        <v>68</v>
      </c>
      <c r="F5" s="358"/>
      <c r="G5" s="358"/>
      <c r="H5" s="358"/>
      <c r="I5" s="358"/>
      <c r="J5" s="358"/>
      <c r="K5" s="358"/>
      <c r="L5" s="358"/>
      <c r="M5" s="358"/>
      <c r="N5" s="358"/>
    </row>
    <row r="6" spans="1:15" ht="24">
      <c r="A6" s="21" t="s">
        <v>10</v>
      </c>
      <c r="B6" s="358" t="s">
        <v>74</v>
      </c>
      <c r="C6" s="358"/>
      <c r="D6" s="358"/>
      <c r="E6" s="358"/>
      <c r="F6" s="358"/>
      <c r="G6" s="358"/>
      <c r="H6" s="89" t="s">
        <v>11</v>
      </c>
      <c r="I6" s="32">
        <v>7</v>
      </c>
      <c r="J6" s="87" t="s">
        <v>12</v>
      </c>
      <c r="K6" s="380" t="s">
        <v>1</v>
      </c>
      <c r="L6" s="380"/>
      <c r="M6" s="297" t="str">
        <f>'ปร.4(ก)'!K5</f>
        <v> </v>
      </c>
      <c r="N6" s="297"/>
      <c r="O6" s="86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354" t="s">
        <v>2</v>
      </c>
      <c r="B8" s="366" t="s">
        <v>3</v>
      </c>
      <c r="C8" s="367"/>
      <c r="D8" s="367"/>
      <c r="E8" s="367"/>
      <c r="F8" s="367"/>
      <c r="G8" s="367"/>
      <c r="H8" s="367"/>
      <c r="I8" s="367"/>
      <c r="J8" s="368"/>
      <c r="K8" s="9" t="s">
        <v>25</v>
      </c>
      <c r="L8" s="343" t="s">
        <v>29</v>
      </c>
      <c r="M8" s="2" t="s">
        <v>23</v>
      </c>
      <c r="N8" s="354" t="s">
        <v>4</v>
      </c>
    </row>
    <row r="9" spans="1:14" ht="24.75" thickBot="1">
      <c r="A9" s="355"/>
      <c r="B9" s="369"/>
      <c r="C9" s="370"/>
      <c r="D9" s="370"/>
      <c r="E9" s="370"/>
      <c r="F9" s="370"/>
      <c r="G9" s="370"/>
      <c r="H9" s="370"/>
      <c r="I9" s="370"/>
      <c r="J9" s="371"/>
      <c r="K9" s="3" t="s">
        <v>24</v>
      </c>
      <c r="L9" s="344"/>
      <c r="M9" s="3" t="s">
        <v>24</v>
      </c>
      <c r="N9" s="355"/>
    </row>
    <row r="10" spans="1:14" ht="24.75" thickTop="1">
      <c r="A10" s="38">
        <v>1</v>
      </c>
      <c r="B10" s="345" t="s">
        <v>75</v>
      </c>
      <c r="C10" s="346"/>
      <c r="D10" s="346"/>
      <c r="E10" s="346"/>
      <c r="F10" s="346"/>
      <c r="G10" s="346"/>
      <c r="H10" s="346"/>
      <c r="I10" s="346"/>
      <c r="J10" s="347"/>
      <c r="K10" s="58">
        <f>'ปร.4(ก)'!L154</f>
        <v>2865142</v>
      </c>
      <c r="L10" s="60">
        <f>+'Factor F '!G27</f>
        <v>1.3025771818666667</v>
      </c>
      <c r="M10" s="58">
        <f>K10*L10</f>
        <v>3732068.592007825</v>
      </c>
      <c r="N10" s="22"/>
    </row>
    <row r="11" spans="1:14" ht="24">
      <c r="A11" s="26"/>
      <c r="B11" s="364"/>
      <c r="C11" s="358"/>
      <c r="D11" s="358"/>
      <c r="E11" s="358"/>
      <c r="F11" s="358"/>
      <c r="G11" s="358"/>
      <c r="H11" s="358"/>
      <c r="I11" s="358"/>
      <c r="J11" s="365"/>
      <c r="K11" s="24"/>
      <c r="L11" s="25"/>
      <c r="M11" s="24"/>
      <c r="N11" s="23"/>
    </row>
    <row r="12" spans="1:14" ht="24">
      <c r="A12" s="26"/>
      <c r="B12" s="361"/>
      <c r="C12" s="362"/>
      <c r="D12" s="362"/>
      <c r="E12" s="362"/>
      <c r="F12" s="362"/>
      <c r="G12" s="362"/>
      <c r="H12" s="362"/>
      <c r="I12" s="362"/>
      <c r="J12" s="363"/>
      <c r="K12" s="52"/>
      <c r="L12" s="25"/>
      <c r="M12" s="24"/>
      <c r="N12" s="23"/>
    </row>
    <row r="13" spans="1:14" ht="18.75" customHeight="1">
      <c r="A13" s="26"/>
      <c r="B13" s="377" t="s">
        <v>5</v>
      </c>
      <c r="C13" s="378"/>
      <c r="D13" s="378"/>
      <c r="E13" s="378"/>
      <c r="F13" s="378"/>
      <c r="G13" s="378"/>
      <c r="H13" s="378"/>
      <c r="I13" s="378"/>
      <c r="J13" s="379"/>
      <c r="K13" s="25"/>
      <c r="L13" s="25"/>
      <c r="M13" s="53"/>
      <c r="N13" s="23"/>
    </row>
    <row r="14" spans="1:14" s="10" customFormat="1" ht="21.75">
      <c r="A14" s="27"/>
      <c r="B14" s="359" t="s">
        <v>13</v>
      </c>
      <c r="C14" s="360"/>
      <c r="D14" s="360"/>
      <c r="E14" s="360"/>
      <c r="F14" s="360"/>
      <c r="G14" s="360"/>
      <c r="H14" s="360"/>
      <c r="I14" s="373">
        <v>0</v>
      </c>
      <c r="J14" s="374"/>
      <c r="K14" s="28"/>
      <c r="L14" s="28"/>
      <c r="M14" s="29"/>
      <c r="N14" s="30"/>
    </row>
    <row r="15" spans="1:14" s="10" customFormat="1" ht="21.75">
      <c r="A15" s="30"/>
      <c r="B15" s="350" t="s">
        <v>14</v>
      </c>
      <c r="C15" s="351"/>
      <c r="D15" s="351"/>
      <c r="E15" s="351"/>
      <c r="F15" s="351"/>
      <c r="G15" s="351"/>
      <c r="H15" s="351"/>
      <c r="I15" s="348">
        <v>0</v>
      </c>
      <c r="J15" s="349"/>
      <c r="K15" s="28"/>
      <c r="L15" s="28"/>
      <c r="M15" s="29"/>
      <c r="N15" s="30"/>
    </row>
    <row r="16" spans="1:14" s="10" customFormat="1" ht="21.75">
      <c r="A16" s="30"/>
      <c r="B16" s="350" t="s">
        <v>15</v>
      </c>
      <c r="C16" s="351"/>
      <c r="D16" s="351"/>
      <c r="E16" s="351"/>
      <c r="F16" s="351"/>
      <c r="G16" s="351"/>
      <c r="H16" s="351"/>
      <c r="I16" s="348">
        <v>0.06</v>
      </c>
      <c r="J16" s="349"/>
      <c r="K16" s="28"/>
      <c r="L16" s="28"/>
      <c r="M16" s="29"/>
      <c r="N16" s="30"/>
    </row>
    <row r="17" spans="1:14" s="10" customFormat="1" ht="22.5" thickBot="1">
      <c r="A17" s="48"/>
      <c r="B17" s="382" t="s">
        <v>16</v>
      </c>
      <c r="C17" s="383"/>
      <c r="D17" s="383"/>
      <c r="E17" s="383"/>
      <c r="F17" s="383"/>
      <c r="G17" s="383"/>
      <c r="H17" s="383"/>
      <c r="I17" s="356">
        <v>0.07</v>
      </c>
      <c r="J17" s="357"/>
      <c r="K17" s="49"/>
      <c r="L17" s="49"/>
      <c r="M17" s="50"/>
      <c r="N17" s="48"/>
    </row>
    <row r="18" spans="1:14" ht="24.75" thickTop="1">
      <c r="A18" s="384" t="s">
        <v>76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6"/>
      <c r="M18" s="59">
        <f>SUM(M10:M17)</f>
        <v>3732068.592007825</v>
      </c>
      <c r="N18" s="67"/>
    </row>
    <row r="19" spans="1:14" ht="24.75" thickBot="1">
      <c r="A19" s="387" t="str">
        <f>"("&amp;_xlfn.BAHTTEXT(M19)&amp;")"</f>
        <v>(สามล้านเจ็ดแสนสามหมื่นสองพันบาทถ้วน)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68" t="s">
        <v>30</v>
      </c>
      <c r="M19" s="57">
        <f>ROUNDDOWN(M18,-3)</f>
        <v>3732000</v>
      </c>
      <c r="N19" s="66" t="s">
        <v>9</v>
      </c>
    </row>
    <row r="20" spans="1:14" ht="39.75" customHeight="1" thickTop="1">
      <c r="A20" s="6"/>
      <c r="B20" s="342"/>
      <c r="C20" s="342"/>
      <c r="D20" s="342"/>
      <c r="E20" s="342"/>
      <c r="F20" s="342"/>
      <c r="G20" s="342"/>
      <c r="H20" s="336"/>
      <c r="I20" s="337"/>
      <c r="J20" s="337"/>
      <c r="K20" s="337"/>
      <c r="L20" s="389"/>
      <c r="M20" s="389"/>
      <c r="N20" s="389"/>
    </row>
    <row r="21" spans="1:14" s="10" customFormat="1" ht="21.75">
      <c r="A21" s="14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</row>
    <row r="22" spans="1:15" s="10" customFormat="1" ht="24">
      <c r="A22" s="6"/>
      <c r="B22" s="342" t="s">
        <v>172</v>
      </c>
      <c r="C22" s="342"/>
      <c r="D22" s="342"/>
      <c r="E22" s="342"/>
      <c r="F22" s="342"/>
      <c r="G22" s="342"/>
      <c r="H22" s="336" t="s">
        <v>26</v>
      </c>
      <c r="I22" s="336"/>
      <c r="J22" s="336"/>
      <c r="K22" s="336"/>
      <c r="L22" s="337"/>
      <c r="M22" s="337"/>
      <c r="N22" s="337"/>
      <c r="O22" s="6"/>
    </row>
    <row r="23" spans="1:15" ht="30" customHeight="1">
      <c r="A23" s="14"/>
      <c r="B23" s="338"/>
      <c r="C23" s="338"/>
      <c r="D23" s="338"/>
      <c r="E23" s="338"/>
      <c r="F23" s="338"/>
      <c r="G23" s="338"/>
      <c r="H23" s="338" t="s">
        <v>173</v>
      </c>
      <c r="I23" s="338"/>
      <c r="J23" s="338"/>
      <c r="K23" s="338"/>
      <c r="L23" s="338"/>
      <c r="M23" s="338"/>
      <c r="N23" s="338"/>
      <c r="O23" s="14"/>
    </row>
    <row r="24" spans="1:15" s="10" customFormat="1" ht="24">
      <c r="A24" s="6"/>
      <c r="B24" s="342" t="s">
        <v>174</v>
      </c>
      <c r="C24" s="342"/>
      <c r="D24" s="342"/>
      <c r="E24" s="342"/>
      <c r="F24" s="342"/>
      <c r="G24" s="342"/>
      <c r="H24" s="336" t="s">
        <v>26</v>
      </c>
      <c r="I24" s="336"/>
      <c r="J24" s="336"/>
      <c r="K24" s="336"/>
      <c r="L24" s="342" t="s">
        <v>175</v>
      </c>
      <c r="M24" s="342"/>
      <c r="N24" s="342"/>
      <c r="O24" s="6"/>
    </row>
    <row r="25" spans="1:15" s="10" customFormat="1" ht="21.75">
      <c r="A25" s="14"/>
      <c r="B25" s="338"/>
      <c r="C25" s="338"/>
      <c r="D25" s="338"/>
      <c r="E25" s="338"/>
      <c r="F25" s="338"/>
      <c r="G25" s="338"/>
      <c r="H25" s="338" t="s">
        <v>173</v>
      </c>
      <c r="I25" s="338"/>
      <c r="J25" s="338"/>
      <c r="K25" s="338"/>
      <c r="L25" s="338"/>
      <c r="M25" s="338"/>
      <c r="N25" s="338"/>
      <c r="O25" s="14"/>
    </row>
    <row r="26" spans="1:15" ht="30" customHeight="1">
      <c r="A26" s="6"/>
      <c r="B26" s="342" t="s">
        <v>174</v>
      </c>
      <c r="C26" s="342"/>
      <c r="D26" s="342"/>
      <c r="E26" s="342"/>
      <c r="F26" s="342"/>
      <c r="G26" s="342"/>
      <c r="H26" s="336" t="s">
        <v>26</v>
      </c>
      <c r="I26" s="336"/>
      <c r="J26" s="336"/>
      <c r="K26" s="336"/>
      <c r="L26" s="71" t="s">
        <v>201</v>
      </c>
      <c r="M26" s="71"/>
      <c r="N26" s="6"/>
      <c r="O26" s="6"/>
    </row>
    <row r="27" spans="1:15" s="10" customFormat="1" ht="24">
      <c r="A27" s="133"/>
      <c r="B27" s="338"/>
      <c r="C27" s="338"/>
      <c r="D27" s="338"/>
      <c r="E27" s="338"/>
      <c r="F27" s="338"/>
      <c r="G27" s="338"/>
      <c r="H27" s="338" t="s">
        <v>173</v>
      </c>
      <c r="I27" s="338"/>
      <c r="J27" s="338"/>
      <c r="K27" s="338"/>
      <c r="L27" s="339" t="s">
        <v>200</v>
      </c>
      <c r="M27" s="339"/>
      <c r="N27" s="339"/>
      <c r="O27" s="133"/>
    </row>
    <row r="28" spans="1:15" ht="30" customHeight="1">
      <c r="A28" s="134"/>
      <c r="B28" s="342" t="s">
        <v>176</v>
      </c>
      <c r="C28" s="342"/>
      <c r="D28" s="342"/>
      <c r="E28" s="342"/>
      <c r="F28" s="342"/>
      <c r="G28" s="342"/>
      <c r="H28" s="336" t="s">
        <v>26</v>
      </c>
      <c r="I28" s="336"/>
      <c r="J28" s="336"/>
      <c r="K28" s="336"/>
      <c r="L28" s="340" t="s">
        <v>202</v>
      </c>
      <c r="M28" s="340"/>
      <c r="N28" s="340"/>
      <c r="O28" s="134"/>
    </row>
    <row r="29" spans="1:15" s="10" customFormat="1" ht="21.75">
      <c r="A29" s="134"/>
      <c r="B29" s="338"/>
      <c r="C29" s="338"/>
      <c r="D29" s="338"/>
      <c r="E29" s="338"/>
      <c r="F29" s="338"/>
      <c r="G29" s="338"/>
      <c r="H29" s="338" t="s">
        <v>173</v>
      </c>
      <c r="I29" s="338"/>
      <c r="J29" s="338"/>
      <c r="K29" s="338"/>
      <c r="L29" s="339" t="s">
        <v>200</v>
      </c>
      <c r="M29" s="339"/>
      <c r="N29" s="339"/>
      <c r="O29" s="134"/>
    </row>
    <row r="30" spans="2:13" s="10" customFormat="1" ht="21.75">
      <c r="B30" s="335"/>
      <c r="C30" s="335"/>
      <c r="D30" s="335"/>
      <c r="E30" s="335"/>
      <c r="F30" s="335"/>
      <c r="G30" s="335"/>
      <c r="H30" s="338"/>
      <c r="I30" s="338"/>
      <c r="J30" s="338"/>
      <c r="K30" s="338"/>
      <c r="L30" s="12"/>
      <c r="M30" s="12"/>
    </row>
    <row r="31" spans="2:13" ht="30" customHeight="1">
      <c r="B31" s="341"/>
      <c r="C31" s="341"/>
      <c r="D31" s="341"/>
      <c r="E31" s="341"/>
      <c r="F31" s="341"/>
      <c r="G31" s="341"/>
      <c r="H31" s="336"/>
      <c r="I31" s="337"/>
      <c r="J31" s="337"/>
      <c r="K31" s="337"/>
      <c r="L31" s="5"/>
      <c r="M31" s="5"/>
    </row>
    <row r="32" spans="2:13" s="10" customFormat="1" ht="21.75">
      <c r="B32" s="335"/>
      <c r="C32" s="335"/>
      <c r="D32" s="335"/>
      <c r="E32" s="335"/>
      <c r="F32" s="335"/>
      <c r="G32" s="335"/>
      <c r="H32" s="338"/>
      <c r="I32" s="338"/>
      <c r="J32" s="338"/>
      <c r="K32" s="338"/>
      <c r="L32" s="13"/>
      <c r="M32" s="12"/>
    </row>
    <row r="33" spans="2:13" s="10" customFormat="1" ht="21.75">
      <c r="B33" s="11"/>
      <c r="C33" s="11"/>
      <c r="D33" s="11"/>
      <c r="E33" s="11"/>
      <c r="F33" s="11"/>
      <c r="G33" s="11"/>
      <c r="H33" s="33"/>
      <c r="I33" s="33"/>
      <c r="J33" s="33"/>
      <c r="K33" s="33"/>
      <c r="L33" s="13"/>
      <c r="M33" s="12"/>
    </row>
    <row r="34" spans="2:13" s="10" customFormat="1" ht="21.75">
      <c r="B34" s="11"/>
      <c r="C34" s="11"/>
      <c r="D34" s="11"/>
      <c r="E34" s="11"/>
      <c r="F34" s="11"/>
      <c r="G34" s="11"/>
      <c r="H34" s="33"/>
      <c r="I34" s="33"/>
      <c r="J34" s="33"/>
      <c r="K34" s="33"/>
      <c r="L34" s="13"/>
      <c r="M34" s="12"/>
    </row>
    <row r="35" spans="2:13" s="10" customFormat="1" ht="21.75">
      <c r="B35" s="11"/>
      <c r="C35" s="11"/>
      <c r="D35" s="11"/>
      <c r="E35" s="11"/>
      <c r="F35" s="11"/>
      <c r="G35" s="11"/>
      <c r="H35" s="33"/>
      <c r="I35" s="33"/>
      <c r="J35" s="33"/>
      <c r="K35" s="33"/>
      <c r="L35" s="13"/>
      <c r="M35" s="12"/>
    </row>
    <row r="36" spans="2:13" s="10" customFormat="1" ht="21.75">
      <c r="B36" s="11"/>
      <c r="C36" s="11"/>
      <c r="D36" s="11"/>
      <c r="E36" s="11"/>
      <c r="F36" s="11"/>
      <c r="G36" s="11"/>
      <c r="H36" s="33"/>
      <c r="I36" s="33"/>
      <c r="J36" s="33"/>
      <c r="K36" s="33"/>
      <c r="L36" s="13"/>
      <c r="M36" s="12"/>
    </row>
    <row r="37" spans="2:13" s="10" customFormat="1" ht="21.75">
      <c r="B37" s="11"/>
      <c r="C37" s="11"/>
      <c r="D37" s="11"/>
      <c r="E37" s="11"/>
      <c r="F37" s="11"/>
      <c r="G37" s="11"/>
      <c r="H37" s="33"/>
      <c r="I37" s="33"/>
      <c r="J37" s="33"/>
      <c r="K37" s="33"/>
      <c r="L37" s="13"/>
      <c r="M37" s="12"/>
    </row>
    <row r="38" spans="1:14" s="10" customFormat="1" ht="15" customHeight="1">
      <c r="A38" s="335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</row>
  </sheetData>
  <sheetProtection/>
  <mergeCells count="64">
    <mergeCell ref="L27:N27"/>
    <mergeCell ref="B30:G30"/>
    <mergeCell ref="B29:G29"/>
    <mergeCell ref="H28:K28"/>
    <mergeCell ref="H29:K29"/>
    <mergeCell ref="H24:K24"/>
    <mergeCell ref="B27:G27"/>
    <mergeCell ref="H27:K27"/>
    <mergeCell ref="H21:K21"/>
    <mergeCell ref="B20:G20"/>
    <mergeCell ref="B22:G22"/>
    <mergeCell ref="H25:K25"/>
    <mergeCell ref="H26:K26"/>
    <mergeCell ref="B25:G25"/>
    <mergeCell ref="B17:H17"/>
    <mergeCell ref="B26:G26"/>
    <mergeCell ref="B24:G24"/>
    <mergeCell ref="B23:G23"/>
    <mergeCell ref="H23:K23"/>
    <mergeCell ref="A18:L18"/>
    <mergeCell ref="A19:K19"/>
    <mergeCell ref="B21:G21"/>
    <mergeCell ref="H22:K22"/>
    <mergeCell ref="L20:N20"/>
    <mergeCell ref="A2:M2"/>
    <mergeCell ref="A8:A9"/>
    <mergeCell ref="I14:J14"/>
    <mergeCell ref="B3:G3"/>
    <mergeCell ref="H3:N3"/>
    <mergeCell ref="E5:N5"/>
    <mergeCell ref="M6:N6"/>
    <mergeCell ref="B13:J13"/>
    <mergeCell ref="K6:L6"/>
    <mergeCell ref="M4:N4"/>
    <mergeCell ref="B4:C4"/>
    <mergeCell ref="D4:K4"/>
    <mergeCell ref="H20:K20"/>
    <mergeCell ref="N8:N9"/>
    <mergeCell ref="I17:J17"/>
    <mergeCell ref="B6:G6"/>
    <mergeCell ref="B14:H14"/>
    <mergeCell ref="B12:J12"/>
    <mergeCell ref="B11:J11"/>
    <mergeCell ref="B8:J9"/>
    <mergeCell ref="L8:L9"/>
    <mergeCell ref="L23:N23"/>
    <mergeCell ref="L24:N24"/>
    <mergeCell ref="L21:N21"/>
    <mergeCell ref="L22:N22"/>
    <mergeCell ref="B10:J10"/>
    <mergeCell ref="I16:J16"/>
    <mergeCell ref="I15:J15"/>
    <mergeCell ref="B15:H15"/>
    <mergeCell ref="B16:H16"/>
    <mergeCell ref="A38:N38"/>
    <mergeCell ref="H31:K31"/>
    <mergeCell ref="H30:K30"/>
    <mergeCell ref="L25:N25"/>
    <mergeCell ref="B32:G32"/>
    <mergeCell ref="L29:N29"/>
    <mergeCell ref="L28:N28"/>
    <mergeCell ref="H32:K32"/>
    <mergeCell ref="B31:G31"/>
    <mergeCell ref="B28:G28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scale="99" r:id="rId1"/>
  <headerFooter alignWithMargins="0">
    <oddHeader>&amp;C&amp;"TH SarabunPSK,ตัวหนา"&amp;22&amp;F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</sheetPr>
  <dimension ref="A2:K36"/>
  <sheetViews>
    <sheetView view="pageBreakPreview" zoomScaleSheetLayoutView="100" zoomScalePageLayoutView="0" workbookViewId="0" topLeftCell="A21">
      <selection activeCell="A1" sqref="A1:K3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9.8515625" style="1" customWidth="1"/>
    <col min="5" max="5" width="23.00390625" style="1" customWidth="1"/>
    <col min="6" max="6" width="15.57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4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ht="9.75" customHeight="1"/>
    <row r="2" spans="1:11" ht="26.25">
      <c r="A2" s="420" t="s">
        <v>71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24">
      <c r="A3" s="375" t="str">
        <f>'ปร.4(ก)'!A3:B3</f>
        <v>งานปรับปรุง/ซ่อมแซม</v>
      </c>
      <c r="B3" s="375"/>
      <c r="C3" s="375"/>
      <c r="D3" s="375"/>
      <c r="E3" s="376" t="str">
        <f>'ปร.4(ก)'!E3:M3</f>
        <v>อาคารเรียนแบบ 216 ล. (ปรับปรุง 29) </v>
      </c>
      <c r="F3" s="376"/>
      <c r="G3" s="376"/>
      <c r="H3" s="376"/>
      <c r="I3" s="376"/>
      <c r="J3" s="376"/>
      <c r="K3" s="376"/>
    </row>
    <row r="4" spans="1:11" ht="24">
      <c r="A4" s="37" t="s">
        <v>70</v>
      </c>
      <c r="B4" s="358" t="str">
        <f>'ปร.4(ก)'!B4</f>
        <v>โรงเรียน</v>
      </c>
      <c r="C4" s="358"/>
      <c r="D4" s="358"/>
      <c r="E4" s="358"/>
      <c r="F4" s="358"/>
      <c r="G4" s="423" t="s">
        <v>8</v>
      </c>
      <c r="H4" s="423"/>
      <c r="I4" s="358" t="str">
        <f>'ปร.4(ก)'!J4</f>
        <v> </v>
      </c>
      <c r="J4" s="358"/>
      <c r="K4" s="358"/>
    </row>
    <row r="5" spans="1:11" ht="24">
      <c r="A5" s="352" t="s">
        <v>0</v>
      </c>
      <c r="B5" s="352"/>
      <c r="C5" s="358" t="s">
        <v>68</v>
      </c>
      <c r="D5" s="358"/>
      <c r="E5" s="358"/>
      <c r="F5" s="358"/>
      <c r="G5" s="358"/>
      <c r="H5" s="358"/>
      <c r="I5" s="358"/>
      <c r="J5" s="358"/>
      <c r="K5" s="358"/>
    </row>
    <row r="6" spans="1:11" ht="24">
      <c r="A6" s="358" t="s">
        <v>72</v>
      </c>
      <c r="B6" s="358"/>
      <c r="C6" s="358"/>
      <c r="D6" s="358"/>
      <c r="E6" s="358"/>
      <c r="F6" s="358"/>
      <c r="G6" s="358" t="s">
        <v>11</v>
      </c>
      <c r="H6" s="358"/>
      <c r="I6" s="380">
        <v>10</v>
      </c>
      <c r="J6" s="380"/>
      <c r="K6" s="46" t="s">
        <v>12</v>
      </c>
    </row>
    <row r="7" spans="1:11" ht="24">
      <c r="A7" s="358" t="s">
        <v>1</v>
      </c>
      <c r="B7" s="358"/>
      <c r="C7" s="358"/>
      <c r="D7" s="358"/>
      <c r="E7" s="56" t="str">
        <f>'ปร.4(ก)'!K5</f>
        <v> </v>
      </c>
      <c r="F7" s="46"/>
      <c r="G7" s="358"/>
      <c r="H7" s="358"/>
      <c r="I7" s="358"/>
      <c r="J7" s="405"/>
      <c r="K7" s="405"/>
    </row>
    <row r="8" spans="1:11" ht="12" customHeight="1" thickBot="1">
      <c r="A8" s="404"/>
      <c r="B8" s="404"/>
      <c r="C8" s="404"/>
      <c r="D8" s="404"/>
      <c r="E8" s="404"/>
      <c r="F8" s="404"/>
      <c r="G8" s="404"/>
      <c r="H8" s="404"/>
      <c r="I8" s="404"/>
      <c r="J8" s="404"/>
      <c r="K8" s="404"/>
    </row>
    <row r="9" spans="1:11" ht="21.75" customHeight="1" thickTop="1">
      <c r="A9" s="421" t="s">
        <v>2</v>
      </c>
      <c r="B9" s="366" t="s">
        <v>3</v>
      </c>
      <c r="C9" s="367"/>
      <c r="D9" s="367"/>
      <c r="E9" s="367"/>
      <c r="F9" s="367"/>
      <c r="G9" s="368"/>
      <c r="H9" s="390" t="s">
        <v>23</v>
      </c>
      <c r="I9" s="391"/>
      <c r="J9" s="392"/>
      <c r="K9" s="421" t="s">
        <v>4</v>
      </c>
    </row>
    <row r="10" spans="1:11" ht="21.75" customHeight="1" thickBot="1">
      <c r="A10" s="422"/>
      <c r="B10" s="369"/>
      <c r="C10" s="370"/>
      <c r="D10" s="370"/>
      <c r="E10" s="370"/>
      <c r="F10" s="370"/>
      <c r="G10" s="371"/>
      <c r="H10" s="393" t="s">
        <v>24</v>
      </c>
      <c r="I10" s="394"/>
      <c r="J10" s="395"/>
      <c r="K10" s="422"/>
    </row>
    <row r="11" spans="1:11" ht="24.75" thickTop="1">
      <c r="A11" s="22"/>
      <c r="B11" s="406" t="s">
        <v>6</v>
      </c>
      <c r="C11" s="407"/>
      <c r="D11" s="407"/>
      <c r="E11" s="407"/>
      <c r="F11" s="407"/>
      <c r="G11" s="408"/>
      <c r="H11" s="396"/>
      <c r="I11" s="397"/>
      <c r="J11" s="398"/>
      <c r="K11" s="22"/>
    </row>
    <row r="12" spans="1:11" ht="24">
      <c r="A12" s="65">
        <f>A11+1</f>
        <v>1</v>
      </c>
      <c r="B12" s="364" t="s">
        <v>75</v>
      </c>
      <c r="C12" s="358"/>
      <c r="D12" s="358"/>
      <c r="E12" s="358"/>
      <c r="F12" s="358"/>
      <c r="G12" s="365"/>
      <c r="H12" s="399">
        <f>'ปร.5'!M19</f>
        <v>3732000</v>
      </c>
      <c r="I12" s="400"/>
      <c r="J12" s="401"/>
      <c r="K12" s="23"/>
    </row>
    <row r="13" spans="1:11" ht="24">
      <c r="A13" s="65"/>
      <c r="B13" s="364"/>
      <c r="C13" s="358"/>
      <c r="D13" s="358"/>
      <c r="E13" s="358"/>
      <c r="F13" s="358"/>
      <c r="G13" s="365"/>
      <c r="H13" s="399"/>
      <c r="I13" s="400"/>
      <c r="J13" s="401"/>
      <c r="K13" s="23"/>
    </row>
    <row r="14" spans="1:11" ht="24">
      <c r="A14" s="65"/>
      <c r="B14" s="364"/>
      <c r="C14" s="358"/>
      <c r="D14" s="358"/>
      <c r="E14" s="358"/>
      <c r="F14" s="358"/>
      <c r="G14" s="365"/>
      <c r="H14" s="399"/>
      <c r="I14" s="400"/>
      <c r="J14" s="401"/>
      <c r="K14" s="23"/>
    </row>
    <row r="15" spans="1:11" ht="24">
      <c r="A15" s="26"/>
      <c r="B15" s="402"/>
      <c r="C15" s="380"/>
      <c r="D15" s="380"/>
      <c r="E15" s="380"/>
      <c r="F15" s="380"/>
      <c r="G15" s="403"/>
      <c r="H15" s="399"/>
      <c r="I15" s="400"/>
      <c r="J15" s="401"/>
      <c r="K15" s="23"/>
    </row>
    <row r="16" spans="1:11" ht="24">
      <c r="A16" s="26"/>
      <c r="B16" s="402"/>
      <c r="C16" s="380"/>
      <c r="D16" s="380"/>
      <c r="E16" s="380"/>
      <c r="F16" s="380"/>
      <c r="G16" s="403"/>
      <c r="H16" s="399"/>
      <c r="I16" s="400"/>
      <c r="J16" s="401"/>
      <c r="K16" s="23"/>
    </row>
    <row r="17" spans="1:11" ht="24">
      <c r="A17" s="26"/>
      <c r="B17" s="402"/>
      <c r="C17" s="380"/>
      <c r="D17" s="380"/>
      <c r="E17" s="380"/>
      <c r="F17" s="380"/>
      <c r="G17" s="403"/>
      <c r="H17" s="399"/>
      <c r="I17" s="400"/>
      <c r="J17" s="401"/>
      <c r="K17" s="23"/>
    </row>
    <row r="18" spans="1:11" ht="24">
      <c r="A18" s="26"/>
      <c r="B18" s="402"/>
      <c r="C18" s="380"/>
      <c r="D18" s="380"/>
      <c r="E18" s="380"/>
      <c r="F18" s="380"/>
      <c r="G18" s="403"/>
      <c r="H18" s="399"/>
      <c r="I18" s="400"/>
      <c r="J18" s="401"/>
      <c r="K18" s="23"/>
    </row>
    <row r="19" spans="1:11" ht="24">
      <c r="A19" s="26"/>
      <c r="B19" s="402"/>
      <c r="C19" s="380"/>
      <c r="D19" s="380"/>
      <c r="E19" s="380"/>
      <c r="F19" s="380"/>
      <c r="G19" s="403"/>
      <c r="H19" s="399"/>
      <c r="I19" s="400"/>
      <c r="J19" s="401"/>
      <c r="K19" s="23"/>
    </row>
    <row r="20" spans="1:11" ht="24.75" thickBot="1">
      <c r="A20" s="63"/>
      <c r="B20" s="410"/>
      <c r="C20" s="411"/>
      <c r="D20" s="411"/>
      <c r="E20" s="411"/>
      <c r="F20" s="411"/>
      <c r="G20" s="412"/>
      <c r="H20" s="413"/>
      <c r="I20" s="414"/>
      <c r="J20" s="415"/>
      <c r="K20" s="47"/>
    </row>
    <row r="21" spans="1:11" ht="25.5" thickBot="1" thickTop="1">
      <c r="A21" s="409" t="s">
        <v>6</v>
      </c>
      <c r="B21" s="384" t="s">
        <v>77</v>
      </c>
      <c r="C21" s="385"/>
      <c r="D21" s="385"/>
      <c r="E21" s="385"/>
      <c r="F21" s="385"/>
      <c r="G21" s="386"/>
      <c r="H21" s="417">
        <f>SUM(H12:H20)</f>
        <v>3732000</v>
      </c>
      <c r="I21" s="418"/>
      <c r="J21" s="419"/>
      <c r="K21" s="73" t="s">
        <v>9</v>
      </c>
    </row>
    <row r="22" spans="1:11" ht="25.5" thickBot="1" thickTop="1">
      <c r="A22" s="355"/>
      <c r="B22" s="387" t="str">
        <f>"("&amp;_xlfn.BAHTTEXT(H21)&amp;")"</f>
        <v>(สามล้านเจ็ดแสนสามหมื่นสองพันบาทถ้วน)</v>
      </c>
      <c r="C22" s="388"/>
      <c r="D22" s="388"/>
      <c r="E22" s="388"/>
      <c r="F22" s="388"/>
      <c r="G22" s="388"/>
      <c r="H22" s="388"/>
      <c r="I22" s="388"/>
      <c r="J22" s="388"/>
      <c r="K22" s="64"/>
    </row>
    <row r="23" spans="2:11" ht="30" customHeight="1" thickTop="1">
      <c r="B23" s="427"/>
      <c r="C23" s="427"/>
      <c r="D23" s="427"/>
      <c r="E23" s="416"/>
      <c r="F23" s="416"/>
      <c r="G23" s="70"/>
      <c r="H23" s="416"/>
      <c r="I23" s="416"/>
      <c r="J23" s="416"/>
      <c r="K23" s="416"/>
    </row>
    <row r="24" spans="1:11" s="31" customFormat="1" ht="24">
      <c r="A24" s="342" t="s">
        <v>172</v>
      </c>
      <c r="B24" s="342"/>
      <c r="C24" s="342"/>
      <c r="D24" s="342"/>
      <c r="E24" s="336" t="s">
        <v>177</v>
      </c>
      <c r="F24" s="336"/>
      <c r="G24" s="336"/>
      <c r="H24" s="336"/>
      <c r="I24" s="72"/>
      <c r="J24" s="72"/>
      <c r="K24" s="6"/>
    </row>
    <row r="25" spans="1:11" ht="30" customHeight="1">
      <c r="A25" s="135"/>
      <c r="B25" s="425"/>
      <c r="C25" s="425"/>
      <c r="D25" s="425"/>
      <c r="E25" s="424" t="s">
        <v>178</v>
      </c>
      <c r="F25" s="424"/>
      <c r="G25" s="424"/>
      <c r="H25" s="424"/>
      <c r="I25" s="71"/>
      <c r="J25" s="71"/>
      <c r="K25" s="6"/>
    </row>
    <row r="26" spans="1:11" ht="24">
      <c r="A26" s="342" t="s">
        <v>174</v>
      </c>
      <c r="B26" s="342"/>
      <c r="C26" s="342"/>
      <c r="D26" s="342"/>
      <c r="E26" s="336" t="s">
        <v>177</v>
      </c>
      <c r="F26" s="336"/>
      <c r="G26" s="71" t="s">
        <v>175</v>
      </c>
      <c r="H26" s="6"/>
      <c r="I26" s="72"/>
      <c r="J26" s="72"/>
      <c r="K26" s="6"/>
    </row>
    <row r="27" spans="1:11" ht="24">
      <c r="A27" s="6"/>
      <c r="B27" s="337"/>
      <c r="C27" s="337"/>
      <c r="D27" s="337"/>
      <c r="E27" s="424" t="s">
        <v>178</v>
      </c>
      <c r="F27" s="424"/>
      <c r="G27" s="72"/>
      <c r="H27" s="6"/>
      <c r="I27" s="71"/>
      <c r="J27" s="71"/>
      <c r="K27" s="6"/>
    </row>
    <row r="28" spans="1:11" ht="30" customHeight="1">
      <c r="A28" s="342" t="s">
        <v>174</v>
      </c>
      <c r="B28" s="342"/>
      <c r="C28" s="342"/>
      <c r="D28" s="342"/>
      <c r="E28" s="336" t="s">
        <v>177</v>
      </c>
      <c r="F28" s="336"/>
      <c r="G28" s="426" t="s">
        <v>201</v>
      </c>
      <c r="H28" s="426"/>
      <c r="I28" s="426"/>
      <c r="J28" s="426"/>
      <c r="K28" s="426"/>
    </row>
    <row r="29" spans="1:11" ht="24">
      <c r="A29" s="6"/>
      <c r="B29" s="337"/>
      <c r="C29" s="337"/>
      <c r="D29" s="337"/>
      <c r="E29" s="424" t="s">
        <v>178</v>
      </c>
      <c r="F29" s="424"/>
      <c r="G29" s="339" t="s">
        <v>200</v>
      </c>
      <c r="H29" s="339"/>
      <c r="I29" s="339"/>
      <c r="J29" s="339"/>
      <c r="K29" s="339"/>
    </row>
    <row r="30" spans="1:11" ht="30" customHeight="1">
      <c r="A30" s="342" t="s">
        <v>176</v>
      </c>
      <c r="B30" s="342"/>
      <c r="C30" s="342"/>
      <c r="D30" s="342"/>
      <c r="E30" s="336" t="s">
        <v>177</v>
      </c>
      <c r="F30" s="336"/>
      <c r="G30" s="426" t="s">
        <v>202</v>
      </c>
      <c r="H30" s="426"/>
      <c r="I30" s="426"/>
      <c r="J30" s="426"/>
      <c r="K30" s="426"/>
    </row>
    <row r="31" spans="1:11" ht="24">
      <c r="A31" s="6"/>
      <c r="B31" s="337"/>
      <c r="C31" s="337"/>
      <c r="D31" s="337"/>
      <c r="E31" s="424" t="s">
        <v>178</v>
      </c>
      <c r="F31" s="424"/>
      <c r="G31" s="339" t="s">
        <v>200</v>
      </c>
      <c r="H31" s="339"/>
      <c r="I31" s="339"/>
      <c r="J31" s="339"/>
      <c r="K31" s="339"/>
    </row>
    <row r="32" spans="1:11" ht="30" customHeight="1">
      <c r="A32" s="6"/>
      <c r="B32" s="191"/>
      <c r="C32" s="191"/>
      <c r="D32" s="191"/>
      <c r="E32" s="192"/>
      <c r="F32" s="192"/>
      <c r="G32" s="190"/>
      <c r="H32" s="190"/>
      <c r="I32" s="190"/>
      <c r="J32" s="190"/>
      <c r="K32" s="190"/>
    </row>
    <row r="33" spans="1:11" ht="30" customHeight="1">
      <c r="A33" s="341" t="s">
        <v>204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</row>
    <row r="34" spans="2:11" ht="24">
      <c r="B34" s="342" t="s">
        <v>203</v>
      </c>
      <c r="C34" s="342"/>
      <c r="D34" s="342"/>
      <c r="E34" s="342"/>
      <c r="F34" s="342"/>
      <c r="G34" s="342"/>
      <c r="H34" s="342"/>
      <c r="I34" s="342"/>
      <c r="J34" s="342"/>
      <c r="K34" s="342"/>
    </row>
    <row r="35" spans="2:11" ht="30" customHeight="1">
      <c r="B35" s="342"/>
      <c r="C35" s="342"/>
      <c r="D35" s="342"/>
      <c r="E35" s="336"/>
      <c r="F35" s="336"/>
      <c r="G35" s="62"/>
      <c r="H35" s="71"/>
      <c r="I35" s="71"/>
      <c r="J35" s="71"/>
      <c r="K35" s="6"/>
    </row>
    <row r="36" spans="2:11" ht="24">
      <c r="B36" s="337"/>
      <c r="C36" s="337"/>
      <c r="D36" s="337"/>
      <c r="E36" s="338"/>
      <c r="F36" s="338"/>
      <c r="G36" s="33"/>
      <c r="H36" s="72"/>
      <c r="I36" s="72"/>
      <c r="J36" s="72"/>
      <c r="K36" s="6"/>
    </row>
  </sheetData>
  <sheetProtection/>
  <mergeCells count="75">
    <mergeCell ref="G30:K30"/>
    <mergeCell ref="G31:K31"/>
    <mergeCell ref="B18:G18"/>
    <mergeCell ref="B23:D23"/>
    <mergeCell ref="H15:J15"/>
    <mergeCell ref="H16:J16"/>
    <mergeCell ref="E31:F31"/>
    <mergeCell ref="E28:F28"/>
    <mergeCell ref="E29:F29"/>
    <mergeCell ref="E30:F30"/>
    <mergeCell ref="G28:K28"/>
    <mergeCell ref="G29:K29"/>
    <mergeCell ref="B27:D27"/>
    <mergeCell ref="E27:F27"/>
    <mergeCell ref="A24:D24"/>
    <mergeCell ref="G24:H24"/>
    <mergeCell ref="G25:H25"/>
    <mergeCell ref="A26:D26"/>
    <mergeCell ref="E24:F24"/>
    <mergeCell ref="E26:F26"/>
    <mergeCell ref="E25:F25"/>
    <mergeCell ref="B25:D25"/>
    <mergeCell ref="B36:D36"/>
    <mergeCell ref="E36:F36"/>
    <mergeCell ref="B35:D35"/>
    <mergeCell ref="E35:F35"/>
    <mergeCell ref="B31:D31"/>
    <mergeCell ref="A28:D28"/>
    <mergeCell ref="A30:D30"/>
    <mergeCell ref="B29:D29"/>
    <mergeCell ref="A33:K33"/>
    <mergeCell ref="B34:K34"/>
    <mergeCell ref="A2:K2"/>
    <mergeCell ref="A9:A10"/>
    <mergeCell ref="K9:K10"/>
    <mergeCell ref="A7:D7"/>
    <mergeCell ref="G4:H4"/>
    <mergeCell ref="I4:K4"/>
    <mergeCell ref="G6:H6"/>
    <mergeCell ref="I6:J6"/>
    <mergeCell ref="A3:D3"/>
    <mergeCell ref="E3:K3"/>
    <mergeCell ref="B16:G16"/>
    <mergeCell ref="H23:K23"/>
    <mergeCell ref="H21:J21"/>
    <mergeCell ref="E23:F23"/>
    <mergeCell ref="B22:J22"/>
    <mergeCell ref="B21:G21"/>
    <mergeCell ref="B17:G17"/>
    <mergeCell ref="H17:J17"/>
    <mergeCell ref="H18:J18"/>
    <mergeCell ref="B19:G19"/>
    <mergeCell ref="A21:A22"/>
    <mergeCell ref="B20:G20"/>
    <mergeCell ref="H19:J19"/>
    <mergeCell ref="H20:J20"/>
    <mergeCell ref="B15:G15"/>
    <mergeCell ref="B4:F4"/>
    <mergeCell ref="A6:F6"/>
    <mergeCell ref="A5:B5"/>
    <mergeCell ref="A8:K8"/>
    <mergeCell ref="C5:K5"/>
    <mergeCell ref="J7:K7"/>
    <mergeCell ref="B11:G11"/>
    <mergeCell ref="G7:I7"/>
    <mergeCell ref="B13:G13"/>
    <mergeCell ref="B9:G10"/>
    <mergeCell ref="H9:J9"/>
    <mergeCell ref="H10:J10"/>
    <mergeCell ref="B14:G14"/>
    <mergeCell ref="H11:J11"/>
    <mergeCell ref="B12:G12"/>
    <mergeCell ref="H13:J13"/>
    <mergeCell ref="H12:J12"/>
    <mergeCell ref="H14:J14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SarabunPSK,ธรรมดา"&amp;14
แบบ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Y34"/>
  <sheetViews>
    <sheetView zoomScale="90" zoomScaleNormal="90" zoomScalePageLayoutView="0" workbookViewId="0" topLeftCell="A10">
      <selection activeCell="A1" sqref="A1:IV16384"/>
    </sheetView>
  </sheetViews>
  <sheetFormatPr defaultColWidth="10.28125" defaultRowHeight="12.75"/>
  <cols>
    <col min="1" max="1" width="9.140625" style="75" customWidth="1"/>
    <col min="2" max="2" width="4.140625" style="75" customWidth="1"/>
    <col min="3" max="3" width="7.7109375" style="75" customWidth="1"/>
    <col min="4" max="4" width="4.140625" style="75" customWidth="1"/>
    <col min="5" max="5" width="13.140625" style="75" customWidth="1"/>
    <col min="6" max="6" width="6.7109375" style="75" customWidth="1"/>
    <col min="7" max="7" width="13.140625" style="75" customWidth="1"/>
    <col min="8" max="8" width="3.140625" style="75" customWidth="1"/>
    <col min="9" max="9" width="12.7109375" style="75" customWidth="1"/>
    <col min="10" max="10" width="7.57421875" style="81" customWidth="1"/>
    <col min="11" max="11" width="8.00390625" style="75" customWidth="1"/>
    <col min="12" max="12" width="8.28125" style="75" customWidth="1"/>
    <col min="13" max="13" width="12.8515625" style="75" customWidth="1"/>
    <col min="14" max="15" width="10.28125" style="75" hidden="1" customWidth="1"/>
    <col min="16" max="16" width="16.421875" style="75" hidden="1" customWidth="1"/>
    <col min="17" max="20" width="10.28125" style="75" hidden="1" customWidth="1"/>
    <col min="21" max="21" width="23.00390625" style="228" hidden="1" customWidth="1"/>
    <col min="22" max="23" width="10.28125" style="75" hidden="1" customWidth="1"/>
    <col min="24" max="24" width="23.140625" style="75" hidden="1" customWidth="1"/>
    <col min="25" max="25" width="16.421875" style="75" hidden="1" customWidth="1"/>
    <col min="26" max="26" width="0.2890625" style="75" hidden="1" customWidth="1"/>
    <col min="27" max="28" width="10.28125" style="75" hidden="1" customWidth="1"/>
    <col min="29" max="29" width="10.28125" style="75" customWidth="1"/>
    <col min="30" max="16384" width="10.28125" style="75" customWidth="1"/>
  </cols>
  <sheetData>
    <row r="1" spans="1:15" ht="30" customHeight="1">
      <c r="A1" s="465" t="s">
        <v>45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74"/>
      <c r="N1" s="74"/>
      <c r="O1" s="74"/>
    </row>
    <row r="2" spans="1:21" s="235" customFormat="1" ht="24">
      <c r="A2" s="229" t="s">
        <v>208</v>
      </c>
      <c r="B2" s="230"/>
      <c r="C2" s="231" t="str">
        <f>+'[1]ปร.6'!E2</f>
        <v>การปรับปรุง/ซ่อมแซม..........</v>
      </c>
      <c r="D2" s="230"/>
      <c r="E2" s="230"/>
      <c r="F2" s="230"/>
      <c r="G2" s="230"/>
      <c r="H2" s="230"/>
      <c r="I2" s="230"/>
      <c r="J2" s="230"/>
      <c r="K2" s="230"/>
      <c r="L2" s="230"/>
      <c r="M2" s="232"/>
      <c r="N2" s="233"/>
      <c r="O2" s="232"/>
      <c r="P2" s="231"/>
      <c r="Q2" s="234"/>
      <c r="U2" s="236"/>
    </row>
    <row r="3" spans="1:21" s="235" customFormat="1" ht="24">
      <c r="A3" s="229" t="s">
        <v>209</v>
      </c>
      <c r="B3" s="230"/>
      <c r="C3" s="466" t="str">
        <f>+'[1]ปร.6'!B3</f>
        <v>โรงเรียน</v>
      </c>
      <c r="D3" s="466"/>
      <c r="E3" s="466"/>
      <c r="F3" s="466"/>
      <c r="G3" s="466"/>
      <c r="H3" s="466"/>
      <c r="I3" s="466"/>
      <c r="J3" s="238" t="s">
        <v>8</v>
      </c>
      <c r="K3" s="466" t="str">
        <f>'[1]ปร.6'!I3</f>
        <v>ทั่วประเทศ</v>
      </c>
      <c r="L3" s="466"/>
      <c r="M3" s="232"/>
      <c r="N3" s="239"/>
      <c r="O3" s="237"/>
      <c r="Q3" s="234"/>
      <c r="U3" s="236"/>
    </row>
    <row r="4" spans="1:21" s="235" customFormat="1" ht="24">
      <c r="A4" s="229" t="s">
        <v>0</v>
      </c>
      <c r="B4" s="240"/>
      <c r="C4" s="241"/>
      <c r="D4" s="241"/>
      <c r="E4" s="240"/>
      <c r="F4" s="241"/>
      <c r="G4" s="193" t="s">
        <v>210</v>
      </c>
      <c r="H4" s="240"/>
      <c r="I4" s="241"/>
      <c r="J4" s="241"/>
      <c r="K4" s="241"/>
      <c r="L4" s="241"/>
      <c r="M4" s="232"/>
      <c r="N4" s="233"/>
      <c r="O4" s="232"/>
      <c r="Q4" s="234"/>
      <c r="U4" s="236"/>
    </row>
    <row r="5" spans="1:21" s="235" customFormat="1" ht="9.75" customHeight="1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232"/>
      <c r="N5" s="233"/>
      <c r="O5" s="232"/>
      <c r="Q5" s="234"/>
      <c r="U5" s="236"/>
    </row>
    <row r="6" spans="1:12" ht="21.75" customHeight="1">
      <c r="A6" s="468" t="s">
        <v>5</v>
      </c>
      <c r="B6" s="469"/>
      <c r="C6" s="469"/>
      <c r="D6" s="469"/>
      <c r="E6" s="469"/>
      <c r="F6" s="469"/>
      <c r="G6" s="469"/>
      <c r="H6" s="469"/>
      <c r="I6" s="469"/>
      <c r="J6" s="469"/>
      <c r="K6" s="194" t="s">
        <v>33</v>
      </c>
      <c r="L6" s="472" t="s">
        <v>34</v>
      </c>
    </row>
    <row r="7" spans="1:25" ht="21.75" customHeight="1" thickBot="1">
      <c r="A7" s="470"/>
      <c r="B7" s="471"/>
      <c r="C7" s="471"/>
      <c r="D7" s="471"/>
      <c r="E7" s="471"/>
      <c r="F7" s="471"/>
      <c r="G7" s="471"/>
      <c r="H7" s="471"/>
      <c r="I7" s="471"/>
      <c r="J7" s="471"/>
      <c r="K7" s="195" t="s">
        <v>35</v>
      </c>
      <c r="L7" s="473"/>
      <c r="U7" s="228">
        <v>0</v>
      </c>
      <c r="V7" s="75">
        <f>V8</f>
        <v>1.3074</v>
      </c>
      <c r="X7" s="75">
        <v>0</v>
      </c>
      <c r="Y7" s="228">
        <v>500000</v>
      </c>
    </row>
    <row r="8" spans="1:25" ht="24">
      <c r="A8" s="455"/>
      <c r="B8" s="457" t="s">
        <v>211</v>
      </c>
      <c r="C8" s="457"/>
      <c r="D8" s="457"/>
      <c r="E8" s="457"/>
      <c r="F8" s="457"/>
      <c r="G8" s="457"/>
      <c r="H8" s="457"/>
      <c r="I8" s="457"/>
      <c r="J8" s="196">
        <v>0</v>
      </c>
      <c r="K8" s="197" t="s">
        <v>36</v>
      </c>
      <c r="L8" s="242">
        <f aca="true" t="shared" si="0" ref="L8:L31">V8</f>
        <v>1.3074</v>
      </c>
      <c r="P8" s="75">
        <f>+Sheet1!G2</f>
        <v>2865142</v>
      </c>
      <c r="Q8" s="76"/>
      <c r="U8" s="243">
        <v>500000</v>
      </c>
      <c r="V8" s="244">
        <f>+Sheet1!H6</f>
        <v>1.3074</v>
      </c>
      <c r="X8" s="243">
        <v>500000</v>
      </c>
      <c r="Y8" s="245">
        <v>1000000</v>
      </c>
    </row>
    <row r="9" spans="1:25" ht="24">
      <c r="A9" s="455"/>
      <c r="B9" s="457" t="s">
        <v>212</v>
      </c>
      <c r="C9" s="457"/>
      <c r="D9" s="457"/>
      <c r="E9" s="457"/>
      <c r="F9" s="457"/>
      <c r="G9" s="457"/>
      <c r="H9" s="457"/>
      <c r="I9" s="457"/>
      <c r="J9" s="196">
        <v>0</v>
      </c>
      <c r="K9" s="198">
        <v>1</v>
      </c>
      <c r="L9" s="278">
        <f t="shared" si="0"/>
        <v>1.305</v>
      </c>
      <c r="U9" s="245">
        <v>1000000</v>
      </c>
      <c r="V9" s="246">
        <f>+Sheet1!H7</f>
        <v>1.305</v>
      </c>
      <c r="X9" s="245">
        <v>1000000</v>
      </c>
      <c r="Y9" s="245">
        <v>2000000</v>
      </c>
    </row>
    <row r="10" spans="1:25" s="77" customFormat="1" ht="24">
      <c r="A10" s="455"/>
      <c r="B10" s="457" t="s">
        <v>213</v>
      </c>
      <c r="C10" s="457"/>
      <c r="D10" s="457"/>
      <c r="E10" s="457"/>
      <c r="F10" s="457"/>
      <c r="G10" s="457"/>
      <c r="H10" s="457"/>
      <c r="I10" s="457"/>
      <c r="J10" s="196">
        <v>0.06</v>
      </c>
      <c r="K10" s="198">
        <v>2</v>
      </c>
      <c r="L10" s="242">
        <f t="shared" si="0"/>
        <v>1.3035</v>
      </c>
      <c r="N10" s="75" t="s">
        <v>53</v>
      </c>
      <c r="O10" s="78"/>
      <c r="P10" s="78">
        <f>P8</f>
        <v>2865142</v>
      </c>
      <c r="Q10" s="75"/>
      <c r="S10" s="247"/>
      <c r="U10" s="245">
        <v>2000000</v>
      </c>
      <c r="V10" s="244">
        <f>+Sheet1!H8</f>
        <v>1.3035</v>
      </c>
      <c r="X10" s="245">
        <v>2000000</v>
      </c>
      <c r="Y10" s="245">
        <v>5000000</v>
      </c>
    </row>
    <row r="11" spans="1:25" s="77" customFormat="1" ht="24">
      <c r="A11" s="456"/>
      <c r="B11" s="458" t="s">
        <v>214</v>
      </c>
      <c r="C11" s="458"/>
      <c r="D11" s="458"/>
      <c r="E11" s="458"/>
      <c r="F11" s="458"/>
      <c r="G11" s="458"/>
      <c r="H11" s="458"/>
      <c r="I11" s="458"/>
      <c r="J11" s="196">
        <v>0.07</v>
      </c>
      <c r="K11" s="198">
        <v>5</v>
      </c>
      <c r="L11" s="242">
        <f t="shared" si="0"/>
        <v>1.3003</v>
      </c>
      <c r="N11" s="75" t="s">
        <v>55</v>
      </c>
      <c r="P11" s="248">
        <f>VLOOKUP(P8,U7:V31,1)</f>
        <v>2000000</v>
      </c>
      <c r="Q11" s="75" t="s">
        <v>57</v>
      </c>
      <c r="R11" s="249">
        <f>VLOOKUP(P11,U7:V31,2)</f>
        <v>1.3035</v>
      </c>
      <c r="U11" s="245">
        <v>5000000</v>
      </c>
      <c r="V11" s="246">
        <f>+Sheet1!H9</f>
        <v>1.3003</v>
      </c>
      <c r="X11" s="245">
        <v>5000000</v>
      </c>
      <c r="Y11" s="250">
        <v>10000000</v>
      </c>
    </row>
    <row r="12" spans="1:25" s="77" customFormat="1" ht="21.75" customHeight="1">
      <c r="A12" s="459" t="s">
        <v>37</v>
      </c>
      <c r="B12" s="460"/>
      <c r="C12" s="460"/>
      <c r="D12" s="460"/>
      <c r="E12" s="460"/>
      <c r="F12" s="460"/>
      <c r="G12" s="460"/>
      <c r="H12" s="460"/>
      <c r="I12" s="460"/>
      <c r="J12" s="461"/>
      <c r="K12" s="199">
        <v>10</v>
      </c>
      <c r="L12" s="242">
        <f t="shared" si="0"/>
        <v>1.2943</v>
      </c>
      <c r="N12" s="75" t="s">
        <v>56</v>
      </c>
      <c r="P12" s="248">
        <f>VLOOKUP(P11,X7:Y31,2)</f>
        <v>5000000</v>
      </c>
      <c r="Q12" s="75" t="s">
        <v>58</v>
      </c>
      <c r="R12" s="77">
        <f>VLOOKUP(P12,U7:V31,2)</f>
        <v>1.3003</v>
      </c>
      <c r="U12" s="250">
        <v>10000000</v>
      </c>
      <c r="V12" s="244">
        <f>+Sheet1!H10</f>
        <v>1.2943</v>
      </c>
      <c r="X12" s="250">
        <v>10000000</v>
      </c>
      <c r="Y12" s="250">
        <v>15000000</v>
      </c>
    </row>
    <row r="13" spans="1:25" s="77" customFormat="1" ht="21.75" customHeight="1">
      <c r="A13" s="462"/>
      <c r="B13" s="463"/>
      <c r="C13" s="463"/>
      <c r="D13" s="463"/>
      <c r="E13" s="463"/>
      <c r="F13" s="463"/>
      <c r="G13" s="463"/>
      <c r="H13" s="463"/>
      <c r="I13" s="463"/>
      <c r="J13" s="464"/>
      <c r="K13" s="199">
        <v>15</v>
      </c>
      <c r="L13" s="242">
        <f t="shared" si="0"/>
        <v>1.2594</v>
      </c>
      <c r="N13" s="75"/>
      <c r="Q13" s="75"/>
      <c r="U13" s="250">
        <v>15000000</v>
      </c>
      <c r="V13" s="246">
        <f>+Sheet1!H11</f>
        <v>1.2594</v>
      </c>
      <c r="X13" s="250">
        <v>15000000</v>
      </c>
      <c r="Y13" s="245">
        <v>20000000</v>
      </c>
    </row>
    <row r="14" spans="1:25" s="77" customFormat="1" ht="21.75" customHeight="1">
      <c r="A14" s="442" t="s">
        <v>46</v>
      </c>
      <c r="B14" s="443"/>
      <c r="C14" s="443"/>
      <c r="D14" s="443"/>
      <c r="E14" s="448" t="s">
        <v>48</v>
      </c>
      <c r="F14" s="451" t="s">
        <v>51</v>
      </c>
      <c r="G14" s="443"/>
      <c r="H14" s="443"/>
      <c r="I14" s="448" t="s">
        <v>47</v>
      </c>
      <c r="J14" s="452"/>
      <c r="K14" s="198">
        <v>20</v>
      </c>
      <c r="L14" s="242">
        <f t="shared" si="0"/>
        <v>1.2518</v>
      </c>
      <c r="N14" s="75"/>
      <c r="Q14" s="75"/>
      <c r="U14" s="245">
        <v>20000000</v>
      </c>
      <c r="V14" s="244">
        <f>+Sheet1!H12</f>
        <v>1.2518</v>
      </c>
      <c r="X14" s="245">
        <v>20000000</v>
      </c>
      <c r="Y14" s="245">
        <v>25000000</v>
      </c>
    </row>
    <row r="15" spans="1:25" s="77" customFormat="1" ht="21" customHeight="1">
      <c r="A15" s="444"/>
      <c r="B15" s="445"/>
      <c r="C15" s="445"/>
      <c r="D15" s="445"/>
      <c r="E15" s="449"/>
      <c r="F15" s="447"/>
      <c r="G15" s="447"/>
      <c r="H15" s="447"/>
      <c r="I15" s="449"/>
      <c r="J15" s="437"/>
      <c r="K15" s="198">
        <v>25</v>
      </c>
      <c r="L15" s="242">
        <f t="shared" si="0"/>
        <v>1.2248</v>
      </c>
      <c r="N15" s="75"/>
      <c r="Q15" s="75" t="s">
        <v>54</v>
      </c>
      <c r="U15" s="245">
        <v>25000000</v>
      </c>
      <c r="V15" s="246">
        <f>+Sheet1!H13</f>
        <v>1.2248</v>
      </c>
      <c r="X15" s="245">
        <v>25000000</v>
      </c>
      <c r="Y15" s="245">
        <v>30000000</v>
      </c>
    </row>
    <row r="16" spans="1:25" s="77" customFormat="1" ht="21" customHeight="1">
      <c r="A16" s="446"/>
      <c r="B16" s="447"/>
      <c r="C16" s="447"/>
      <c r="D16" s="447"/>
      <c r="E16" s="450"/>
      <c r="F16" s="454" t="s">
        <v>38</v>
      </c>
      <c r="G16" s="454"/>
      <c r="H16" s="454"/>
      <c r="I16" s="450"/>
      <c r="J16" s="453"/>
      <c r="K16" s="198">
        <v>30</v>
      </c>
      <c r="L16" s="242">
        <f t="shared" si="0"/>
        <v>1.2164</v>
      </c>
      <c r="N16" s="75"/>
      <c r="Q16" s="75"/>
      <c r="R16" s="77" t="s">
        <v>54</v>
      </c>
      <c r="U16" s="245">
        <v>30000000</v>
      </c>
      <c r="V16" s="244">
        <f>+Sheet1!H14</f>
        <v>1.2164</v>
      </c>
      <c r="X16" s="245">
        <v>30000000</v>
      </c>
      <c r="Y16" s="245">
        <v>40000000</v>
      </c>
    </row>
    <row r="17" spans="1:25" s="77" customFormat="1" ht="24">
      <c r="A17" s="429" t="s">
        <v>59</v>
      </c>
      <c r="B17" s="201" t="s">
        <v>39</v>
      </c>
      <c r="C17" s="201"/>
      <c r="D17" s="201"/>
      <c r="E17" s="201"/>
      <c r="F17" s="201"/>
      <c r="G17" s="202" t="s">
        <v>60</v>
      </c>
      <c r="H17" s="432">
        <f>+Sheet1!G2</f>
        <v>2865142</v>
      </c>
      <c r="I17" s="433"/>
      <c r="J17" s="434"/>
      <c r="K17" s="198">
        <v>40</v>
      </c>
      <c r="L17" s="242">
        <f t="shared" si="0"/>
        <v>1.2161</v>
      </c>
      <c r="N17" s="75"/>
      <c r="Q17" s="75"/>
      <c r="U17" s="245">
        <v>40000000</v>
      </c>
      <c r="V17" s="246">
        <f>+Sheet1!H15</f>
        <v>1.2161</v>
      </c>
      <c r="X17" s="245">
        <v>40000000</v>
      </c>
      <c r="Y17" s="245">
        <v>50000000</v>
      </c>
    </row>
    <row r="18" spans="1:25" s="77" customFormat="1" ht="24">
      <c r="A18" s="430"/>
      <c r="B18" s="204" t="s">
        <v>40</v>
      </c>
      <c r="C18" s="204"/>
      <c r="D18" s="204"/>
      <c r="E18" s="204"/>
      <c r="F18" s="204"/>
      <c r="G18" s="205" t="s">
        <v>60</v>
      </c>
      <c r="H18" s="435">
        <f>P11</f>
        <v>2000000</v>
      </c>
      <c r="I18" s="436"/>
      <c r="J18" s="437"/>
      <c r="K18" s="198">
        <v>50</v>
      </c>
      <c r="L18" s="242">
        <f t="shared" si="0"/>
        <v>1.2159</v>
      </c>
      <c r="N18" s="75"/>
      <c r="Q18" s="75"/>
      <c r="U18" s="245">
        <v>50000000</v>
      </c>
      <c r="V18" s="244">
        <f>+Sheet1!H16</f>
        <v>1.2159</v>
      </c>
      <c r="X18" s="245">
        <v>50000000</v>
      </c>
      <c r="Y18" s="245">
        <v>60000000</v>
      </c>
    </row>
    <row r="19" spans="1:25" s="77" customFormat="1" ht="24">
      <c r="A19" s="430"/>
      <c r="B19" s="204" t="s">
        <v>41</v>
      </c>
      <c r="C19" s="204"/>
      <c r="D19" s="204"/>
      <c r="E19" s="204"/>
      <c r="F19" s="204"/>
      <c r="G19" s="205" t="s">
        <v>60</v>
      </c>
      <c r="H19" s="435">
        <f>P12</f>
        <v>5000000</v>
      </c>
      <c r="I19" s="436"/>
      <c r="J19" s="437"/>
      <c r="K19" s="198">
        <v>60</v>
      </c>
      <c r="L19" s="242">
        <f t="shared" si="0"/>
        <v>1.2061</v>
      </c>
      <c r="N19" s="75"/>
      <c r="P19" s="78">
        <f>+((C23-E23)*(G23-I23))/(E24-G24)</f>
        <v>0.0009228181333333597</v>
      </c>
      <c r="Q19" s="75"/>
      <c r="U19" s="245">
        <v>60000000</v>
      </c>
      <c r="V19" s="246">
        <f>+Sheet1!H17</f>
        <v>1.2061</v>
      </c>
      <c r="X19" s="245">
        <v>60000000</v>
      </c>
      <c r="Y19" s="245">
        <v>70000000</v>
      </c>
    </row>
    <row r="20" spans="1:25" s="77" customFormat="1" ht="24">
      <c r="A20" s="430"/>
      <c r="B20" s="204" t="s">
        <v>42</v>
      </c>
      <c r="C20" s="204"/>
      <c r="D20" s="204"/>
      <c r="E20" s="204"/>
      <c r="F20" s="204"/>
      <c r="G20" s="205" t="s">
        <v>60</v>
      </c>
      <c r="H20" s="438">
        <f>R11</f>
        <v>1.3035</v>
      </c>
      <c r="I20" s="438"/>
      <c r="J20" s="439"/>
      <c r="K20" s="198">
        <v>70</v>
      </c>
      <c r="L20" s="278">
        <f t="shared" si="0"/>
        <v>1.205</v>
      </c>
      <c r="N20" s="75"/>
      <c r="P20" s="251">
        <f>+A23-P19</f>
        <v>1.3025771818666667</v>
      </c>
      <c r="Q20" s="75"/>
      <c r="U20" s="245">
        <v>70000000</v>
      </c>
      <c r="V20" s="252">
        <f>+Sheet1!H18</f>
        <v>1.205</v>
      </c>
      <c r="X20" s="245">
        <v>70000000</v>
      </c>
      <c r="Y20" s="245">
        <v>80000000</v>
      </c>
    </row>
    <row r="21" spans="1:25" s="77" customFormat="1" ht="24">
      <c r="A21" s="431"/>
      <c r="B21" s="206" t="s">
        <v>43</v>
      </c>
      <c r="C21" s="206"/>
      <c r="D21" s="206"/>
      <c r="E21" s="206"/>
      <c r="F21" s="206"/>
      <c r="G21" s="207" t="s">
        <v>60</v>
      </c>
      <c r="H21" s="440">
        <f>R12</f>
        <v>1.3003</v>
      </c>
      <c r="I21" s="440"/>
      <c r="J21" s="441"/>
      <c r="K21" s="198">
        <v>80</v>
      </c>
      <c r="L21" s="278">
        <f t="shared" si="0"/>
        <v>1.205</v>
      </c>
      <c r="N21" s="75"/>
      <c r="Q21" s="75"/>
      <c r="U21" s="245">
        <v>80000000</v>
      </c>
      <c r="V21" s="246">
        <f>+Sheet1!H19</f>
        <v>1.205</v>
      </c>
      <c r="X21" s="245">
        <v>80000000</v>
      </c>
      <c r="Y21" s="245">
        <v>90000000</v>
      </c>
    </row>
    <row r="22" spans="1:25" s="77" customFormat="1" ht="24">
      <c r="A22" s="208"/>
      <c r="B22" s="209" t="s">
        <v>61</v>
      </c>
      <c r="C22" s="210"/>
      <c r="D22" s="210"/>
      <c r="E22" s="210"/>
      <c r="F22" s="210"/>
      <c r="G22" s="210"/>
      <c r="H22" s="210"/>
      <c r="I22" s="210"/>
      <c r="J22" s="211"/>
      <c r="K22" s="198">
        <v>90</v>
      </c>
      <c r="L22" s="242">
        <f t="shared" si="0"/>
        <v>1.2049</v>
      </c>
      <c r="N22" s="75"/>
      <c r="Q22" s="75"/>
      <c r="U22" s="245">
        <v>90000000</v>
      </c>
      <c r="V22" s="244">
        <f>+Sheet1!H20</f>
        <v>1.2049</v>
      </c>
      <c r="X22" s="245">
        <v>90000000</v>
      </c>
      <c r="Y22" s="245">
        <v>100000000</v>
      </c>
    </row>
    <row r="23" spans="1:25" s="77" customFormat="1" ht="24">
      <c r="A23" s="212">
        <f>R11</f>
        <v>1.3035</v>
      </c>
      <c r="B23" s="213" t="s">
        <v>67</v>
      </c>
      <c r="C23" s="214">
        <f>R11</f>
        <v>1.3035</v>
      </c>
      <c r="D23" s="214" t="s">
        <v>31</v>
      </c>
      <c r="E23" s="253">
        <f>R12</f>
        <v>1.3003</v>
      </c>
      <c r="F23" s="254" t="s">
        <v>64</v>
      </c>
      <c r="G23" s="254">
        <f>P10</f>
        <v>2865142</v>
      </c>
      <c r="H23" s="254" t="s">
        <v>31</v>
      </c>
      <c r="I23" s="215">
        <f>P11</f>
        <v>2000000</v>
      </c>
      <c r="J23" s="216" t="s">
        <v>63</v>
      </c>
      <c r="K23" s="198">
        <v>100</v>
      </c>
      <c r="L23" s="242">
        <f t="shared" si="0"/>
        <v>1.2049</v>
      </c>
      <c r="N23" s="75"/>
      <c r="U23" s="245">
        <v>100000000</v>
      </c>
      <c r="V23" s="246">
        <f>+Sheet1!H21</f>
        <v>1.2049</v>
      </c>
      <c r="X23" s="245">
        <v>100000000</v>
      </c>
      <c r="Y23" s="245">
        <v>150000000</v>
      </c>
    </row>
    <row r="24" spans="1:25" s="77" customFormat="1" ht="24">
      <c r="A24" s="203"/>
      <c r="B24" s="217"/>
      <c r="C24" s="217"/>
      <c r="D24" s="213" t="s">
        <v>62</v>
      </c>
      <c r="E24" s="218">
        <f>P12</f>
        <v>5000000</v>
      </c>
      <c r="F24" s="217" t="s">
        <v>31</v>
      </c>
      <c r="G24" s="218">
        <f>P11</f>
        <v>2000000</v>
      </c>
      <c r="H24" s="219" t="s">
        <v>63</v>
      </c>
      <c r="I24" s="217"/>
      <c r="J24" s="220"/>
      <c r="K24" s="198">
        <v>150</v>
      </c>
      <c r="L24" s="242">
        <f t="shared" si="0"/>
        <v>1.2023</v>
      </c>
      <c r="N24" s="75"/>
      <c r="Q24" s="75"/>
      <c r="U24" s="245">
        <v>150000000</v>
      </c>
      <c r="V24" s="244">
        <f>+Sheet1!H22</f>
        <v>1.2023</v>
      </c>
      <c r="X24" s="245">
        <v>150000000</v>
      </c>
      <c r="Y24" s="245">
        <v>200000000</v>
      </c>
    </row>
    <row r="25" spans="1:25" s="77" customFormat="1" ht="21.75" customHeight="1">
      <c r="A25" s="203"/>
      <c r="B25" s="221"/>
      <c r="C25" s="213"/>
      <c r="D25" s="213"/>
      <c r="E25" s="213"/>
      <c r="F25" s="255"/>
      <c r="G25" s="255"/>
      <c r="H25" s="255"/>
      <c r="I25" s="255"/>
      <c r="J25" s="222"/>
      <c r="K25" s="198">
        <v>200</v>
      </c>
      <c r="L25" s="242">
        <f t="shared" si="0"/>
        <v>1.2023</v>
      </c>
      <c r="N25" s="75"/>
      <c r="Q25" s="74"/>
      <c r="R25" s="79"/>
      <c r="U25" s="245">
        <v>200000000</v>
      </c>
      <c r="V25" s="246">
        <f>+Sheet1!H23</f>
        <v>1.2023</v>
      </c>
      <c r="X25" s="245">
        <v>200000000</v>
      </c>
      <c r="Y25" s="245">
        <v>250000000</v>
      </c>
    </row>
    <row r="26" spans="1:25" s="77" customFormat="1" ht="24">
      <c r="A26" s="203"/>
      <c r="B26" s="217"/>
      <c r="C26" s="223" t="s">
        <v>65</v>
      </c>
      <c r="D26" s="217"/>
      <c r="E26" s="217"/>
      <c r="F26" s="217"/>
      <c r="G26" s="218">
        <f>P8</f>
        <v>2865142</v>
      </c>
      <c r="H26" s="217"/>
      <c r="I26" s="219" t="s">
        <v>49</v>
      </c>
      <c r="J26" s="217"/>
      <c r="K26" s="198">
        <v>250</v>
      </c>
      <c r="L26" s="242">
        <f t="shared" si="0"/>
        <v>1.2013</v>
      </c>
      <c r="N26" s="75"/>
      <c r="Q26" s="74"/>
      <c r="R26" s="79"/>
      <c r="U26" s="245">
        <v>250000000</v>
      </c>
      <c r="V26" s="244">
        <f>+Sheet1!H24</f>
        <v>1.2013</v>
      </c>
      <c r="X26" s="245">
        <v>250000000</v>
      </c>
      <c r="Y26" s="245">
        <v>300000000</v>
      </c>
    </row>
    <row r="27" spans="1:25" s="77" customFormat="1" ht="24.75" thickBot="1">
      <c r="A27" s="203"/>
      <c r="B27" s="200"/>
      <c r="C27" s="223" t="s">
        <v>66</v>
      </c>
      <c r="D27" s="200"/>
      <c r="E27" s="200"/>
      <c r="F27" s="200"/>
      <c r="G27" s="224">
        <f>+P20</f>
        <v>1.3025771818666667</v>
      </c>
      <c r="H27" s="200"/>
      <c r="I27" s="200"/>
      <c r="J27" s="200"/>
      <c r="K27" s="198">
        <v>300</v>
      </c>
      <c r="L27" s="242">
        <f t="shared" si="0"/>
        <v>1.1951</v>
      </c>
      <c r="N27" s="75"/>
      <c r="Q27" s="74"/>
      <c r="R27" s="79"/>
      <c r="U27" s="245">
        <v>300000000</v>
      </c>
      <c r="V27" s="246">
        <f>+Sheet1!H25</f>
        <v>1.1951</v>
      </c>
      <c r="X27" s="245">
        <v>300000000</v>
      </c>
      <c r="Y27" s="245">
        <v>350000000</v>
      </c>
    </row>
    <row r="28" spans="1:25" s="77" customFormat="1" ht="24.75" thickTop="1">
      <c r="A28" s="203"/>
      <c r="B28" s="200"/>
      <c r="C28" s="200"/>
      <c r="D28" s="200"/>
      <c r="E28" s="200"/>
      <c r="F28" s="200"/>
      <c r="G28" s="200"/>
      <c r="H28" s="200"/>
      <c r="I28" s="200"/>
      <c r="J28" s="200"/>
      <c r="K28" s="198">
        <v>350</v>
      </c>
      <c r="L28" s="242">
        <f t="shared" si="0"/>
        <v>1.1866</v>
      </c>
      <c r="N28" s="75"/>
      <c r="Q28" s="74"/>
      <c r="R28" s="80"/>
      <c r="U28" s="245">
        <v>350000000</v>
      </c>
      <c r="V28" s="244">
        <f>+Sheet1!H26</f>
        <v>1.1866</v>
      </c>
      <c r="X28" s="245">
        <v>350000000</v>
      </c>
      <c r="Y28" s="245">
        <v>400000000</v>
      </c>
    </row>
    <row r="29" spans="1:25" s="77" customFormat="1" ht="24">
      <c r="A29" s="203"/>
      <c r="B29" s="200"/>
      <c r="C29" s="200"/>
      <c r="D29" s="200"/>
      <c r="E29" s="200"/>
      <c r="F29" s="200"/>
      <c r="G29" s="200"/>
      <c r="H29" s="200"/>
      <c r="I29" s="200" t="s">
        <v>54</v>
      </c>
      <c r="J29" s="200"/>
      <c r="K29" s="198">
        <v>400</v>
      </c>
      <c r="L29" s="242">
        <f t="shared" si="0"/>
        <v>1.1858</v>
      </c>
      <c r="N29" s="75"/>
      <c r="Q29" s="74"/>
      <c r="R29" s="79"/>
      <c r="U29" s="245">
        <v>400000000</v>
      </c>
      <c r="V29" s="246">
        <f>+Sheet1!H27</f>
        <v>1.1858</v>
      </c>
      <c r="X29" s="245">
        <v>400000000</v>
      </c>
      <c r="Y29" s="245">
        <v>500000000</v>
      </c>
    </row>
    <row r="30" spans="1:25" s="77" customFormat="1" ht="24.75" thickBot="1">
      <c r="A30" s="203"/>
      <c r="B30" s="200"/>
      <c r="C30" s="200"/>
      <c r="D30" s="200"/>
      <c r="E30" s="200"/>
      <c r="F30" s="200"/>
      <c r="G30" s="200"/>
      <c r="H30" s="200"/>
      <c r="I30" s="200"/>
      <c r="J30" s="200"/>
      <c r="K30" s="198">
        <v>500</v>
      </c>
      <c r="L30" s="242">
        <f t="shared" si="0"/>
        <v>1.1853</v>
      </c>
      <c r="N30" s="75"/>
      <c r="Q30" s="74"/>
      <c r="R30" s="79"/>
      <c r="U30" s="245">
        <v>500000000</v>
      </c>
      <c r="V30" s="244">
        <f>+Sheet1!H28</f>
        <v>1.1853</v>
      </c>
      <c r="X30" s="245">
        <v>500000000</v>
      </c>
      <c r="Y30" s="256">
        <v>500000001</v>
      </c>
    </row>
    <row r="31" spans="1:25" s="77" customFormat="1" ht="24.75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7" t="s">
        <v>44</v>
      </c>
      <c r="L31" s="257">
        <f t="shared" si="0"/>
        <v>1.1788</v>
      </c>
      <c r="N31" s="75"/>
      <c r="Q31" s="74"/>
      <c r="R31" s="79"/>
      <c r="U31" s="256">
        <v>500000001</v>
      </c>
      <c r="V31" s="246">
        <f>+Sheet1!H29</f>
        <v>1.1788</v>
      </c>
      <c r="X31" s="256">
        <v>500000001</v>
      </c>
      <c r="Y31" s="258"/>
    </row>
    <row r="32" ht="24">
      <c r="A32" s="77" t="s">
        <v>50</v>
      </c>
    </row>
    <row r="33" ht="24">
      <c r="A33" s="77" t="s">
        <v>52</v>
      </c>
    </row>
    <row r="34" spans="7:11" ht="24">
      <c r="G34" s="428" t="s">
        <v>215</v>
      </c>
      <c r="H34" s="428"/>
      <c r="I34" s="428"/>
      <c r="J34" s="428"/>
      <c r="K34" s="428"/>
    </row>
  </sheetData>
  <sheetProtection selectLockedCells="1" selectUnlockedCells="1"/>
  <mergeCells count="25">
    <mergeCell ref="A1:L1"/>
    <mergeCell ref="C3:I3"/>
    <mergeCell ref="K3:L3"/>
    <mergeCell ref="A5:L5"/>
    <mergeCell ref="A6:J7"/>
    <mergeCell ref="L6:L7"/>
    <mergeCell ref="A8:A11"/>
    <mergeCell ref="B8:I8"/>
    <mergeCell ref="B9:I9"/>
    <mergeCell ref="B10:I10"/>
    <mergeCell ref="B11:I11"/>
    <mergeCell ref="A12:J13"/>
    <mergeCell ref="A14:D16"/>
    <mergeCell ref="E14:E16"/>
    <mergeCell ref="F14:H15"/>
    <mergeCell ref="I14:I16"/>
    <mergeCell ref="J14:J16"/>
    <mergeCell ref="F16:H16"/>
    <mergeCell ref="G34:K34"/>
    <mergeCell ref="A17:A21"/>
    <mergeCell ref="H17:J17"/>
    <mergeCell ref="H18:J18"/>
    <mergeCell ref="H19:J19"/>
    <mergeCell ref="H20:J20"/>
    <mergeCell ref="H21:J21"/>
  </mergeCells>
  <printOptions horizontalCentered="1"/>
  <pageMargins left="0.44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&amp;R&amp;"TH SarabunPSK,ธรรมดา"&amp;12&amp;F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G3" sqref="G3"/>
    </sheetView>
  </sheetViews>
  <sheetFormatPr defaultColWidth="9.140625" defaultRowHeight="12.75"/>
  <cols>
    <col min="7" max="7" width="23.00390625" style="262" customWidth="1"/>
    <col min="8" max="9" width="10.28125" style="260" customWidth="1"/>
    <col min="10" max="10" width="23.140625" style="260" customWidth="1"/>
    <col min="11" max="11" width="17.7109375" style="260" customWidth="1"/>
  </cols>
  <sheetData>
    <row r="2" ht="24">
      <c r="G2" s="259">
        <f>+'ปร.5'!K10</f>
        <v>2865142</v>
      </c>
    </row>
    <row r="3" ht="24">
      <c r="G3" s="259"/>
    </row>
    <row r="4" ht="24">
      <c r="G4" s="261"/>
    </row>
    <row r="5" spans="7:11" ht="24">
      <c r="G5" s="262">
        <v>0</v>
      </c>
      <c r="H5" s="260">
        <v>1.3074</v>
      </c>
      <c r="J5" s="260">
        <v>0</v>
      </c>
      <c r="K5" s="262">
        <v>500000</v>
      </c>
    </row>
    <row r="6" spans="7:11" ht="24">
      <c r="G6" s="263">
        <v>500000</v>
      </c>
      <c r="H6" s="264">
        <v>1.3074</v>
      </c>
      <c r="J6" s="265">
        <v>500000</v>
      </c>
      <c r="K6" s="266">
        <v>1000000</v>
      </c>
    </row>
    <row r="7" spans="7:11" ht="24">
      <c r="G7" s="265">
        <v>1000000</v>
      </c>
      <c r="H7" s="267">
        <v>1.305</v>
      </c>
      <c r="J7" s="266">
        <v>1000000</v>
      </c>
      <c r="K7" s="266">
        <v>2000000</v>
      </c>
    </row>
    <row r="8" spans="7:11" ht="24">
      <c r="G8" s="266">
        <v>2000000</v>
      </c>
      <c r="H8" s="268">
        <v>1.3035</v>
      </c>
      <c r="I8" s="269"/>
      <c r="J8" s="266">
        <v>2000000</v>
      </c>
      <c r="K8" s="266">
        <v>5000000</v>
      </c>
    </row>
    <row r="9" spans="7:11" ht="24">
      <c r="G9" s="266">
        <v>5000000</v>
      </c>
      <c r="H9" s="268">
        <v>1.3003</v>
      </c>
      <c r="I9" s="269"/>
      <c r="J9" s="266">
        <v>5000000</v>
      </c>
      <c r="K9" s="270">
        <v>10000000</v>
      </c>
    </row>
    <row r="10" spans="7:11" ht="24">
      <c r="G10" s="270">
        <v>10000000</v>
      </c>
      <c r="H10" s="271">
        <v>1.2943</v>
      </c>
      <c r="I10" s="269"/>
      <c r="J10" s="270">
        <v>10000000</v>
      </c>
      <c r="K10" s="270">
        <v>15000000</v>
      </c>
    </row>
    <row r="11" spans="7:11" ht="24">
      <c r="G11" s="270">
        <v>15000000</v>
      </c>
      <c r="H11" s="271">
        <v>1.2594</v>
      </c>
      <c r="I11" s="269"/>
      <c r="J11" s="270">
        <v>15000000</v>
      </c>
      <c r="K11" s="266">
        <v>20000000</v>
      </c>
    </row>
    <row r="12" spans="7:11" ht="24">
      <c r="G12" s="266">
        <v>20000000</v>
      </c>
      <c r="H12" s="271">
        <v>1.2518</v>
      </c>
      <c r="I12" s="269"/>
      <c r="J12" s="266">
        <v>20000000</v>
      </c>
      <c r="K12" s="266">
        <v>25000000</v>
      </c>
    </row>
    <row r="13" spans="7:11" ht="24">
      <c r="G13" s="266">
        <v>25000000</v>
      </c>
      <c r="H13" s="268">
        <v>1.2248</v>
      </c>
      <c r="I13" s="269"/>
      <c r="J13" s="266">
        <v>25000000</v>
      </c>
      <c r="K13" s="266">
        <v>30000000</v>
      </c>
    </row>
    <row r="14" spans="7:11" ht="24">
      <c r="G14" s="266">
        <v>30000000</v>
      </c>
      <c r="H14" s="268">
        <v>1.2164</v>
      </c>
      <c r="I14" s="269"/>
      <c r="J14" s="266">
        <v>30000000</v>
      </c>
      <c r="K14" s="266">
        <v>40000000</v>
      </c>
    </row>
    <row r="15" spans="7:11" ht="24">
      <c r="G15" s="266">
        <v>40000000</v>
      </c>
      <c r="H15" s="268">
        <v>1.2161</v>
      </c>
      <c r="I15" s="269"/>
      <c r="J15" s="266">
        <v>40000000</v>
      </c>
      <c r="K15" s="266">
        <v>50000000</v>
      </c>
    </row>
    <row r="16" spans="7:11" ht="24">
      <c r="G16" s="266">
        <v>50000000</v>
      </c>
      <c r="H16" s="268">
        <v>1.2159</v>
      </c>
      <c r="I16" s="269"/>
      <c r="J16" s="266">
        <v>50000000</v>
      </c>
      <c r="K16" s="266">
        <v>60000000</v>
      </c>
    </row>
    <row r="17" spans="7:11" ht="24">
      <c r="G17" s="266">
        <v>60000000</v>
      </c>
      <c r="H17" s="268">
        <v>1.2061</v>
      </c>
      <c r="I17" s="269"/>
      <c r="J17" s="266">
        <v>60000000</v>
      </c>
      <c r="K17" s="266">
        <v>70000000</v>
      </c>
    </row>
    <row r="18" spans="7:11" ht="24">
      <c r="G18" s="266">
        <v>70000000</v>
      </c>
      <c r="H18" s="268">
        <v>1.205</v>
      </c>
      <c r="I18" s="269"/>
      <c r="J18" s="266">
        <v>70000000</v>
      </c>
      <c r="K18" s="266">
        <v>80000000</v>
      </c>
    </row>
    <row r="19" spans="7:11" ht="24">
      <c r="G19" s="266">
        <v>80000000</v>
      </c>
      <c r="H19" s="268">
        <v>1.205</v>
      </c>
      <c r="I19" s="269"/>
      <c r="J19" s="266">
        <v>80000000</v>
      </c>
      <c r="K19" s="266">
        <v>90000000</v>
      </c>
    </row>
    <row r="20" spans="7:11" ht="24">
      <c r="G20" s="266">
        <v>90000000</v>
      </c>
      <c r="H20" s="268">
        <v>1.2049</v>
      </c>
      <c r="I20" s="269"/>
      <c r="J20" s="266">
        <v>90000000</v>
      </c>
      <c r="K20" s="266">
        <v>100000000</v>
      </c>
    </row>
    <row r="21" spans="7:11" ht="24">
      <c r="G21" s="266">
        <v>100000000</v>
      </c>
      <c r="H21" s="268">
        <v>1.2049</v>
      </c>
      <c r="I21" s="269"/>
      <c r="J21" s="266">
        <v>100000000</v>
      </c>
      <c r="K21" s="266">
        <v>150000000</v>
      </c>
    </row>
    <row r="22" spans="7:11" ht="24">
      <c r="G22" s="266">
        <v>150000000</v>
      </c>
      <c r="H22" s="268">
        <v>1.2023</v>
      </c>
      <c r="I22" s="269"/>
      <c r="J22" s="266">
        <v>150000000</v>
      </c>
      <c r="K22" s="266">
        <v>200000000</v>
      </c>
    </row>
    <row r="23" spans="7:11" ht="24">
      <c r="G23" s="266">
        <v>200000000</v>
      </c>
      <c r="H23" s="268">
        <v>1.2023</v>
      </c>
      <c r="I23" s="269"/>
      <c r="J23" s="266">
        <v>200000000</v>
      </c>
      <c r="K23" s="266">
        <v>250000000</v>
      </c>
    </row>
    <row r="24" spans="7:11" ht="24">
      <c r="G24" s="266">
        <v>250000000</v>
      </c>
      <c r="H24" s="268">
        <v>1.2013</v>
      </c>
      <c r="I24" s="269"/>
      <c r="J24" s="266">
        <v>250000000</v>
      </c>
      <c r="K24" s="266">
        <v>300000000</v>
      </c>
    </row>
    <row r="25" spans="7:11" ht="24">
      <c r="G25" s="266">
        <v>300000000</v>
      </c>
      <c r="H25" s="268">
        <v>1.1951</v>
      </c>
      <c r="I25" s="269"/>
      <c r="J25" s="266">
        <v>300000000</v>
      </c>
      <c r="K25" s="266">
        <v>350000000</v>
      </c>
    </row>
    <row r="26" spans="7:11" ht="24">
      <c r="G26" s="266">
        <v>350000000</v>
      </c>
      <c r="H26" s="268">
        <v>1.1866</v>
      </c>
      <c r="I26" s="269"/>
      <c r="J26" s="266">
        <v>350000000</v>
      </c>
      <c r="K26" s="266">
        <v>400000000</v>
      </c>
    </row>
    <row r="27" spans="7:11" ht="24">
      <c r="G27" s="266">
        <v>400000000</v>
      </c>
      <c r="H27" s="268">
        <v>1.1858</v>
      </c>
      <c r="I27" s="269"/>
      <c r="J27" s="266">
        <v>400000000</v>
      </c>
      <c r="K27" s="266">
        <v>500000000</v>
      </c>
    </row>
    <row r="28" spans="7:11" ht="24.75" thickBot="1">
      <c r="G28" s="272">
        <v>500000000</v>
      </c>
      <c r="H28" s="273">
        <v>1.1853</v>
      </c>
      <c r="I28" s="269"/>
      <c r="J28" s="266">
        <v>500000000</v>
      </c>
      <c r="K28" s="274">
        <v>500000000</v>
      </c>
    </row>
    <row r="29" spans="7:11" ht="24.75" thickBot="1">
      <c r="G29" s="274">
        <v>500000000</v>
      </c>
      <c r="H29" s="275">
        <v>1.1788</v>
      </c>
      <c r="I29" s="269"/>
      <c r="J29" s="274">
        <v>500000000</v>
      </c>
      <c r="K29" s="276"/>
    </row>
    <row r="30" ht="24.75" thickBot="1">
      <c r="H30" s="2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 Kanok</cp:lastModifiedBy>
  <cp:lastPrinted>2017-09-05T09:34:44Z</cp:lastPrinted>
  <dcterms:created xsi:type="dcterms:W3CDTF">2012-02-29T01:43:10Z</dcterms:created>
  <dcterms:modified xsi:type="dcterms:W3CDTF">2017-09-28T15:28:59Z</dcterms:modified>
  <cp:category/>
  <cp:version/>
  <cp:contentType/>
  <cp:contentStatus/>
</cp:coreProperties>
</file>