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5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H37" i="56"/>
  <c r="G37" i="56"/>
  <c r="G36" i="56"/>
  <c r="G35" i="56"/>
  <c r="G34" i="56"/>
  <c r="H33" i="56"/>
  <c r="G33" i="56"/>
  <c r="G32" i="56"/>
  <c r="G31" i="56"/>
  <c r="G30" i="56"/>
  <c r="H29" i="56"/>
  <c r="G29" i="56"/>
  <c r="G28" i="56"/>
  <c r="G27" i="56"/>
  <c r="G26" i="56"/>
  <c r="H25" i="56"/>
  <c r="G25" i="56"/>
  <c r="G24" i="56"/>
  <c r="G23" i="56"/>
  <c r="G22" i="56"/>
  <c r="H21" i="56"/>
  <c r="G21" i="56"/>
  <c r="G20" i="56"/>
  <c r="G19" i="56"/>
  <c r="G18" i="56"/>
  <c r="H17" i="56"/>
  <c r="G17" i="56"/>
  <c r="G16" i="56"/>
  <c r="G15" i="56"/>
  <c r="G14" i="56"/>
  <c r="H13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<sst xmlns="http://schemas.openxmlformats.org/spreadsheetml/2006/main" count="1217" uniqueCount="729">
  <si>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</si>
  <si>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</si>
  <si>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</si>
  <si>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</si>
  <si>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</si>
  <si>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</si>
  <si>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</si>
  <si>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</si>
  <si>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</si>
  <si>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</si>
  <si>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</si>
  <si>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</si>
  <si>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</si>
  <si>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</si>
  <si>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</si>
  <si>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</si>
  <si>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</si>
  <si>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</si>
  <si>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</si>
  <si>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</si>
  <si>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</si>
  <si>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</si>
  <si>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</si>
  <si>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</si>
  <si>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</si>
  <si>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</si>
  <si>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</si>
  <si>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</si>
  <si>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</si>
  <si>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</si>
  <si>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</si>
  <si>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</si>
  <si>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</si>
  <si>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</si>
  <si>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</si>
  <si>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</si>
  <si>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</si>
  <si>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</si>
  <si>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</si>
  <si>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</si>
  <si>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</si>
  <si>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</si>
  <si>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</si>
  <si>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</si>
  <si>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</si>
  <si>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</si>
  <si>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</si>
  <si>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</si>
  <si>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</si>
  <si>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</si>
  <si>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</si>
  <si>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</si>
  <si>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</si>
  <si>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</si>
  <si>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</si>
  <si>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</si>
  <si>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</si>
  <si>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</si>
  <si>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</si>
  <si>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</si>
  <si>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</si>
  <si>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</si>
  <si>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</si>
  <si>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</si>
  <si>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</si>
  <si>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</si>
  <si>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</si>
  <si>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</si>
  <si>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</si>
  <si>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</si>
  <si>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</si>
  <si>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</si>
  <si>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</si>
  <si>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</si>
  <si>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</si>
  <si>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</si>
  <si>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</si>
  <si>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</si>
  <si>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</si>
  <si>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</si>
  <si>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</si>
  <si>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</si>
  <si>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</si>
  <si>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</si>
  <si>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</si>
  <si>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</si>
  <si>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</si>
  <si>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</si>
  <si>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</si>
  <si>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</si>
  <si>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</si>
  <si>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</si>
  <si>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</si>
  <si>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</si>
  <si>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</si>
  <si>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</si>
  <si>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</si>
  <si>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</si>
  <si>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</si>
  <si>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</si>
  <si>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</si>
  <si>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</si>
  <si>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</si>
  <si>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</si>
  <si>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</si>
  <si>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</si>
  <si>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</si>
  <si>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</si>
  <si>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</si>
  <si>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</si>
  <si>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</si>
  <si>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</si>
  <si>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</si>
  <si>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</si>
  <si>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</si>
  <si>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</si>
  <si>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</si>
  <si>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</si>
  <si>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</si>
  <si>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</si>
  <si>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</si>
  <si>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</si>
  <si>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</si>
  <si>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</si>
  <si>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</si>
  <si>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</si>
  <si>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</si>
  <si>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</si>
  <si>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</si>
  <si>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</si>
  <si>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</si>
  <si>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</si>
  <si>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</si>
  <si>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</si>
  <si>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</si>
  <si>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</si>
  <si>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</si>
  <si>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</si>
  <si>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</si>
  <si>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</si>
  <si>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</si>
  <si>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</si>
  <si>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</si>
  <si>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</si>
  <si>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</si>
  <si>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</si>
  <si>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</si>
  <si>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</si>
  <si>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</si>
  <si>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</si>
  <si>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</si>
  <si>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</si>
  <si>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</si>
  <si>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</si>
  <si>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</si>
  <si>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</si>
  <si>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</si>
  <si>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</si>
  <si>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</si>
  <si>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</si>
  <si>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</si>
  <si>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</si>
  <si>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</si>
  <si>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</si>
  <si>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</si>
  <si>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</si>
  <si>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</si>
  <si>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</si>
  <si>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</si>
  <si>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</si>
  <si>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</si>
  <si>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</si>
  <si>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</si>
  <si>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</si>
  <si>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</si>
  <si>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</si>
  <si>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</si>
  <si>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</si>
  <si>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</si>
  <si>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</si>
  <si>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</si>
  <si>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</si>
  <si>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</si>
  <si>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</si>
  <si>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</si>
  <si>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</si>
  <si>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</si>
  <si>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</si>
  <si>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</si>
  <si>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</si>
  <si>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</si>
  <si>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</si>
  <si>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</si>
  <si>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</si>
  <si>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</si>
  <si>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</si>
  <si>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</si>
  <si>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</si>
  <si>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</si>
  <si>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</si>
  <si>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</si>
  <si>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</si>
  <si>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</si>
  <si>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</si>
  <si>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</si>
  <si>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</si>
  <si>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</si>
  <si>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</si>
  <si>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</si>
  <si>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</si>
  <si>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</si>
  <si>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</si>
  <si>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</si>
  <si>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</si>
  <si>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</si>
  <si>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</si>
  <si>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</si>
  <si>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</si>
  <si>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</si>
  <si>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</si>
  <si>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</si>
  <si>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</si>
  <si>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</si>
  <si>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</si>
  <si>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</si>
  <si>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</si>
  <si>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</si>
  <si>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</si>
  <si>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</si>
  <si>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</si>
  <si>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</si>
  <si>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</si>
  <si>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</si>
  <si>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</si>
  <si>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</si>
  <si>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</si>
  <si>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</si>
  <si>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</si>
  <si>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</si>
  <si>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</si>
  <si>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</si>
  <si>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</si>
  <si>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</si>
  <si>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</si>
  <si>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</si>
  <si>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</si>
  <si>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</si>
  <si>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</si>
  <si>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</si>
  <si>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</si>
  <si>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</si>
  <si>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</si>
  <si>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</si>
  <si>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</si>
  <si>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</si>
  <si>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</si>
  <si>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</si>
  <si>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</si>
  <si>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</si>
  <si>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</si>
  <si>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</si>
  <si>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</si>
  <si>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</si>
  <si>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</si>
  <si>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</si>
  <si>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</si>
  <si>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</si>
  <si>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</si>
  <si>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</si>
  <si>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</si>
  <si>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</si>
  <si>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</si>
  <si>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</si>
  <si>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</si>
  <si>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</si>
  <si>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</si>
  <si>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</si>
  <si>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</si>
  <si>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</si>
  <si>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</si>
  <si>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</si>
  <si>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</si>
  <si>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</si>
  <si>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</si>
  <si>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</si>
  <si>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</si>
  <si>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</si>
  <si>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</si>
  <si>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</si>
  <si>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</si>
  <si>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</si>
  <si>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</si>
  <si>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</si>
  <si>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</si>
  <si>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</si>
  <si>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</si>
  <si>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</si>
  <si>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</si>
  <si>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</si>
  <si>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</si>
  <si>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</si>
  <si>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</si>
  <si>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</si>
  <si>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</si>
  <si>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</si>
  <si>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</si>
  <si>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</si>
  <si>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</si>
  <si>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</si>
  <si>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</si>
  <si>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</si>
  <si>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</si>
  <si>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</si>
  <si>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</si>
  <si>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</si>
  <si>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</si>
  <si>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</si>
  <si>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</si>
  <si>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</si>
  <si>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</si>
  <si>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</si>
  <si>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</si>
  <si>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</si>
  <si>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</si>
  <si>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</si>
  <si>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</si>
  <si>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</si>
  <si>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</si>
  <si>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</si>
  <si>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</si>
  <si>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</si>
  <si>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</si>
  <si>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</si>
  <si>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</si>
  <si>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</si>
  <si>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</si>
  <si>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</si>
  <si>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</si>
  <si>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</si>
  <si>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</si>
  <si>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</si>
  <si>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</si>
  <si>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</si>
  <si>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</si>
  <si>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</si>
  <si>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</si>
  <si>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</si>
  <si>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</si>
  <si>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</si>
  <si>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</si>
  <si>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</si>
  <si>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</si>
  <si>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</si>
  <si>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</si>
  <si>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</si>
  <si>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</si>
  <si>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</si>
  <si>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</si>
  <si>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</si>
  <si>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</si>
  <si>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</si>
  <si>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</si>
  <si>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</si>
  <si>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</si>
  <si>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</si>
  <si>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</si>
  <si>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</si>
  <si>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</si>
  <si>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</si>
  <si>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</si>
  <si>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</si>
  <si>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</si>
  <si>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</si>
  <si>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</si>
  <si>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</si>
  <si>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</si>
  <si>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</si>
  <si>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</si>
  <si>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</si>
  <si>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</si>
  <si>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</si>
  <si>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</si>
  <si>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</si>
  <si>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</si>
  <si>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</si>
  <si>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</si>
  <si>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</si>
  <si>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</si>
  <si>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</si>
  <si>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</si>
  <si>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</si>
  <si>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</si>
  <si>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</si>
  <si>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</si>
  <si>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</si>
  <si>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</si>
  <si>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</si>
  <si>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</si>
  <si>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</si>
  <si>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</si>
  <si>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</si>
  <si>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</si>
  <si>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</si>
  <si>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</si>
  <si>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</si>
  <si>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</si>
  <si>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</si>
  <si>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</si>
  <si>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</si>
  <si>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</si>
  <si>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</si>
  <si>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</si>
  <si>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</si>
  <si>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</si>
  <si>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</si>
  <si>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</si>
  <si>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</si>
  <si>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</si>
  <si>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</si>
  <si>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</si>
  <si>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</si>
  <si>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</si>
  <si>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</si>
  <si>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</si>
  <si>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</si>
  <si>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</si>
  <si>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</si>
  <si>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</si>
  <si>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</si>
  <si>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</si>
  <si>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</si>
  <si>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</si>
  <si>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</si>
  <si>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</si>
  <si>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</si>
  <si>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</si>
  <si>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</si>
  <si>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</si>
  <si>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</si>
  <si>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</si>
  <si>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</si>
  <si>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</si>
  <si>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</si>
  <si>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</si>
  <si>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</si>
  <si>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</si>
  <si>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</si>
  <si>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</si>
  <si>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</si>
  <si>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</si>
  <si>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</si>
  <si>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</si>
  <si>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</si>
  <si>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</si>
  <si>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</si>
  <si>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</si>
  <si>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</si>
  <si>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</si>
  <si>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</si>
  <si>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</si>
  <si>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</si>
  <si>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</si>
  <si>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</si>
  <si>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</si>
  <si>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</si>
  <si>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</si>
  <si>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</si>
  <si>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</si>
  <si>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</si>
  <si>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</si>
  <si>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</si>
  <si>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</si>
  <si>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</si>
  <si>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</si>
  <si>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</si>
  <si>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</si>
  <si>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</si>
  <si>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</si>
  <si>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</si>
  <si>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</si>
  <si>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</si>
  <si>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</si>
  <si>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</si>
  <si>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</si>
  <si>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</si>
  <si>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</si>
  <si>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</si>
  <si>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</si>
  <si>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</si>
  <si>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</si>
  <si>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</si>
  <si>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</si>
  <si>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</si>
  <si>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</si>
  <si>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</si>
  <si>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</si>
  <si>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</si>
  <si>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</si>
  <si>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</si>
  <si>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</si>
  <si>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</si>
  <si>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</si>
  <si>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</si>
  <si>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</si>
  <si>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</si>
  <si>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</si>
  <si>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</si>
  <si>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</si>
  <si>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</si>
  <si>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</si>
  <si>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</si>
  <si>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</si>
  <si>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</si>
  <si>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</si>
  <si>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</si>
  <si>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</si>
  <si>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</si>
  <si>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</si>
  <si>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</si>
  <si>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</si>
  <si>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</si>
  <si>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</si>
  <si>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</si>
  <si>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</si>
  <si>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</si>
  <si>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</si>
  <si>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</si>
  <si>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</si>
  <si>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</si>
  <si>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</si>
  <si>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</si>
  <si>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</si>
  <si>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</si>
  <si>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</si>
  <si>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</si>
  <si>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</si>
  <si>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</si>
  <si>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</si>
  <si>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</si>
  <si>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</si>
  <si>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</si>
  <si>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</si>
  <si>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</si>
  <si>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</si>
  <si>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</si>
  <si>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</si>
  <si>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</si>
  <si>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</si>
  <si>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</si>
  <si>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</si>
  <si>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</si>
  <si>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</si>
  <si>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</si>
  <si>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</si>
  <si>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</si>
  <si>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</si>
  <si>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</si>
  <si>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</si>
  <si>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</si>
  <si>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</si>
  <si>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</si>
  <si>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</si>
  <si>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</si>
  <si>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</si>
  <si>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</si>
  <si>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</si>
  <si>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</si>
  <si>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</si>
  <si>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</si>
  <si>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</si>
  <si>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</si>
  <si>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</si>
  <si>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</si>
  <si>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</si>
  <si>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</si>
  <si>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</si>
  <si>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</si>
  <si>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</si>
  <si>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</si>
  <si>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</si>
  <si>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</si>
  <si>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</si>
  <si>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</si>
  <si>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</si>
  <si>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</si>
  <si>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</si>
  <si>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</si>
  <si>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</si>
  <si>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</si>
  <si>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</si>
  <si>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</si>
  <si>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</si>
  <si>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</si>
  <si>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</si>
  <si>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</si>
  <si>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</si>
  <si>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</si>
  <si>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</si>
  <si>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</si>
  <si>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</si>
  <si>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</si>
  <si>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</si>
  <si>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</si>
  <si>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</si>
  <si>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</si>
  <si>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</si>
  <si>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</si>
  <si>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</si>
  <si>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</si>
  <si>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</si>
  <si>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</si>
  <si>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</si>
  <si>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</si>
  <si>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</si>
  <si>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</si>
  <si>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</si>
  <si>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</si>
  <si>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</si>
  <si>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</si>
  <si>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</si>
  <si>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</si>
  <si>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</si>
  <si>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</si>
  <si>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</si>
  <si>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</si>
  <si>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</si>
  <si>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</si>
  <si>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</si>
  <si>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</si>
  <si>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</si>
  <si>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</si>
  <si>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</si>
  <si>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</si>
  <si>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</si>
  <si>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</si>
  <si>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</si>
  <si>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</si>
  <si>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</si>
  <si>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</si>
  <si>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</si>
  <si>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</si>
  <si>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</si>
  <si>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</si>
  <si>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</si>
  <si>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</si>
  <si>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</si>
  <si>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</si>
  <si>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</si>
  <si>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</si>
  <si>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</si>
  <si>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</si>
  <si>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นางเชาวลี  จำปามูล</t>
  </si>
  <si>
    <t>นายกนก จำปามูล</t>
  </si>
  <si>
    <t>1302301065214</t>
  </si>
  <si>
    <t>เด็กชายอัศนี   มาทมูล</t>
  </si>
  <si>
    <t>1302301065508</t>
  </si>
  <si>
    <t>เด็กชายเจษฎา  มหาวอ</t>
  </si>
  <si>
    <t>1369900628352</t>
  </si>
  <si>
    <t>เด็กชายภาณุกร  ประธาน</t>
  </si>
  <si>
    <t>1302301066156</t>
  </si>
  <si>
    <t>เด็กชายโกศล  โสนะแสน</t>
  </si>
  <si>
    <t>1369900632112</t>
  </si>
  <si>
    <t>เด็กชายอิศวะ  ปุมสันเทียะ</t>
  </si>
  <si>
    <t>1302301066636</t>
  </si>
  <si>
    <t>เด็กชายอัษฎาวุธ  จันคำ</t>
  </si>
  <si>
    <t>1369900612570</t>
  </si>
  <si>
    <t xml:space="preserve">เด็กหญิงเอมอร  หล่มศักดิ์   </t>
  </si>
  <si>
    <t>1302301065184</t>
  </si>
  <si>
    <t>เด็กหญิงนิดานุช  ชัยสงค์</t>
  </si>
  <si>
    <t>1302301064595</t>
  </si>
  <si>
    <t>เด็กชายวุฒิชัย  ใจหาญ</t>
  </si>
  <si>
    <t>1369900617814</t>
  </si>
  <si>
    <t>เด็กหญิงสุจิตรา  สุขแก้ว</t>
  </si>
  <si>
    <t>1369900621633</t>
  </si>
  <si>
    <t>เด็กหญิงกาญจนา  นามวันสา</t>
  </si>
  <si>
    <t>1302301065796</t>
  </si>
  <si>
    <t>เด็กหญิงญาณิศา  วงศ์ชาลี</t>
  </si>
  <si>
    <t>3411400717893</t>
  </si>
  <si>
    <t>เด็กหญิงรวิภา  สาครขันธ์</t>
  </si>
  <si>
    <t>1302301066628</t>
  </si>
  <si>
    <t>เด็กหญิงปิยาพัชร  สีมา</t>
  </si>
  <si>
    <t>1369900644048</t>
  </si>
  <si>
    <t>เด็กหญิงเกวลิน  มอไธสง</t>
  </si>
  <si>
    <t>1369900645664</t>
  </si>
  <si>
    <t>เด็กหญิงอติกานต์  ใจภักดี</t>
  </si>
  <si>
    <t>1369900673676</t>
  </si>
  <si>
    <t>เด็กชายณัฐวุฒิ  จุนเจือ</t>
  </si>
  <si>
    <t>1369900635774</t>
  </si>
  <si>
    <t>เด็กชายสหรัฐ   เจริญทรัพย์อมร</t>
  </si>
  <si>
    <t>1369900649333</t>
  </si>
  <si>
    <t>เด็กหญิงกัญญารัตน์  ลาดนอก</t>
  </si>
  <si>
    <t>1339000011634</t>
  </si>
  <si>
    <t>เด็กชายประภวิษณ์  ทองสุข</t>
  </si>
  <si>
    <t>ง15101</t>
  </si>
  <si>
    <t>การดำรงชีวิตและครอบครัว</t>
  </si>
  <si>
    <t>อธิบายเหตุผลการทำงานแต่ละขั้นตอนถูกต้องตามกระบวนการทำงาน</t>
  </si>
  <si>
    <t>ง 1.1.1</t>
  </si>
  <si>
    <t>ใช้ทักษะการจัดการในการทำงานอย่างเป็นระบบ ประณีต และมีความคิดสร้างสรรค์</t>
  </si>
  <si>
    <t>ง 1.1.2</t>
  </si>
  <si>
    <t>ปฏิบัติตนอย่างมีมารยาทในการทำงานกับสมาชิกในครอบครัว</t>
  </si>
  <si>
    <t>ง 1.1.3</t>
  </si>
  <si>
    <t>มีจิตสำนึกในการใช้พลังงานและทรัพยากรอย่างประหยัดและคุ้มค่า</t>
  </si>
  <si>
    <t>ง 1.1.4</t>
  </si>
  <si>
    <t>การออกแบบและเทคโนโลยี</t>
  </si>
  <si>
    <t>อธิบายความหมายและวิวัฒนาการของเทคโนโลยี</t>
  </si>
  <si>
    <t>ง 2.1.1</t>
  </si>
  <si>
    <t>สร้างสิ่งของเครื่องใช้ตามความสนใจอย่างปลอดภัยโดยกำหนดปัญหาหรือความ</t>
  </si>
  <si>
    <t>ง 2.1.2</t>
  </si>
  <si>
    <t xml:space="preserve">ต้องการรวบรวมข้อ มูลเลือกวิธีการออกแบบโดยถ่ายทอดความคิดเป็นภาพร่าง </t>
  </si>
  <si>
    <t>๓ มิติ ลงมือสร้าง และประเมินผล</t>
  </si>
  <si>
    <t>นำความรู้และทักษะการสร้างชิ้นงานไปประยุกต์ในการสร้างสิ่งของเครื่องใช้</t>
  </si>
  <si>
    <t>ง 2.1.3</t>
  </si>
  <si>
    <t>มีความคิดสร้างสรรค์อย่างน้อย ๒ ลักษณะ ในการแก้ปัญหาหรือสนองความต้องการ</t>
  </si>
  <si>
    <t>ง 2.1.4</t>
  </si>
  <si>
    <t>เลือกใช้เทคโนโลยีในชีวิตประจำวันอย่างสร้างสรรค์ต่อชีวิต สังคม และมีการ</t>
  </si>
  <si>
    <t>ง 2.1.5</t>
  </si>
  <si>
    <t>จัดการสิ่งของเครื่องใช้ด้วยการแปรรูปแล้วนำกลับมาใช้ใหม่</t>
  </si>
  <si>
    <t>เทคโนโลยีสารสนเทศและการสื่อสาร</t>
  </si>
  <si>
    <t>ค้นหา รวบรวมข้อมูลที่สนใจและเป็นประโยชน์จากแหล่งข้อมูลต่าง ๆ ที่เชื่อถือได้</t>
  </si>
  <si>
    <t>ง 3.1.1</t>
  </si>
  <si>
    <t>ตรงตามวัตถุประสงค์</t>
  </si>
  <si>
    <t>สร้างงานเอกสารเพื่อใช้ประโยชน์ในชีวิตประจำวันด้วยความรับผิดชอบ</t>
  </si>
  <si>
    <t>ง 3.1.2</t>
  </si>
  <si>
    <t>การอาชีพ</t>
  </si>
  <si>
    <t>สำรวจข้อมูลที่เกี่ยวกับอาชีพต่าง ๆในชุมชน</t>
  </si>
  <si>
    <t>ง 4.1.1</t>
  </si>
  <si>
    <t>ระบุความแตกต่างของอาชีพ</t>
  </si>
  <si>
    <t>ง 4.1.2</t>
  </si>
  <si>
    <t>นางประกายกาญจน์  จรัสแสง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</si>
</sst>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1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70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1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0" fontId="80" fillId="0" borderId="1" xfId="0" applyFont="1" applyBorder="1" applyProtection="1">
      <protection locked="0"/>
    </xf>
    <xf numFmtId="49" fontId="80" fillId="0" borderId="1" xfId="0" applyNumberFormat="1" applyFont="1" applyBorder="1" applyAlignment="1" applyProtection="1">
      <alignment horizontal="center" vertical="top" wrapText="1"/>
      <protection locked="0"/>
    </xf>
    <xf numFmtId="0" fontId="73" fillId="0" borderId="1" xfId="0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alignment horizontal="left"/>
      <protection locked="0"/>
    </xf>
    <xf numFmtId="49" fontId="73" fillId="0" borderId="1" xfId="0" applyNumberFormat="1" applyFont="1" applyBorder="1" applyAlignment="1" applyProtection="1">
      <alignment horizontal="center" shrinkToFit="1"/>
      <protection locked="0"/>
    </xf>
    <xf numFmtId="0" fontId="73" fillId="0" borderId="1" xfId="0" applyFont="1" applyBorder="1" applyAlignment="1" applyProtection="1">
      <alignment horizontal="left" vertical="center" shrinkToFit="1"/>
      <protection locked="0"/>
    </xf>
    <xf numFmtId="0" fontId="80" fillId="0" borderId="6" xfId="0" applyFont="1" applyBorder="1" applyAlignment="1" applyProtection="1">
      <alignment horizontal="center"/>
      <protection locked="0"/>
    </xf>
    <xf numFmtId="0" fontId="80" fillId="0" borderId="7" xfId="0" applyFont="1" applyBorder="1" applyProtection="1">
      <protection locked="0"/>
    </xf>
    <xf numFmtId="49" fontId="80" fillId="0" borderId="1" xfId="0" applyNumberFormat="1" applyFont="1" applyBorder="1" applyAlignment="1" applyProtection="1">
      <alignment horizontal="center" wrapText="1"/>
      <protection locked="0"/>
    </xf>
    <xf numFmtId="49" fontId="73" fillId="0" borderId="1" xfId="0" applyNumberFormat="1" applyFont="1" applyBorder="1" applyAlignment="1" applyProtection="1">
      <alignment horizontal="center"/>
      <protection locked="0"/>
    </xf>
    <xf numFmtId="0" fontId="73" fillId="0" borderId="1" xfId="0" applyFont="1" applyBorder="1" applyProtection="1"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 shrinkToFit="1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0170288"/>
        <c:axId val="140169504"/>
        <c:axId val="0"/>
      </c:bar3DChart>
      <c:catAx>
        <c:axId val="14017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169504"/>
        <c:crosses val="autoZero"/>
        <c:auto val="1"/>
        <c:lblAlgn val="ctr"/>
        <c:lblOffset val="100"/>
        <c:noMultiLvlLbl val="0"/>
      </c:catAx>
      <c:valAx>
        <c:axId val="1401695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1702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0173816"/>
        <c:axId val="140174600"/>
        <c:axId val="0"/>
      </c:bar3DChart>
      <c:catAx>
        <c:axId val="140173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40174600"/>
        <c:crosses val="autoZero"/>
        <c:auto val="1"/>
        <c:lblAlgn val="ctr"/>
        <c:lblOffset val="100"/>
        <c:noMultiLvlLbl val="0"/>
      </c:catAx>
      <c:valAx>
        <c:axId val="1401746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173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0174208"/>
        <c:axId val="140176168"/>
      </c:lineChart>
      <c:catAx>
        <c:axId val="14017420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140176168"/>
        <c:crosses val="autoZero"/>
        <c:auto val="1"/>
        <c:lblAlgn val="ctr"/>
        <c:lblOffset val="100"/>
        <c:noMultiLvlLbl val="0"/>
      </c:catAx>
      <c:valAx>
        <c:axId val="140176168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140174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zoomScaleNormal="100" workbookViewId="0">
      <selection activeCell="C14" sqref="C14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32" t="s">
        <v>641</v>
      </c>
      <c r="G1" s="532"/>
      <c r="H1" s="532"/>
      <c r="I1" s="532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113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91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693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728</v>
      </c>
      <c r="D14" s="20"/>
      <c r="E14" s="426" t="s">
        <v>584</v>
      </c>
      <c r="F14" s="22" t="s">
        <v>579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651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651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652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33" t="s">
        <v>316</v>
      </c>
      <c r="C23" s="533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59" t="s">
        <v>0</v>
      </c>
      <c r="C2" s="659" t="s">
        <v>1</v>
      </c>
      <c r="D2" s="661" t="s">
        <v>2</v>
      </c>
      <c r="E2" s="312"/>
      <c r="F2" s="681" t="s">
        <v>63</v>
      </c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683"/>
      <c r="X2" s="676" t="str">
        <f>F2</f>
        <v>ผลการประเมินคุณลักษณะอันพึงประสงค์</v>
      </c>
      <c r="Y2" s="676"/>
      <c r="Z2" s="676"/>
      <c r="AA2" s="676"/>
      <c r="AB2" s="676"/>
      <c r="AC2" s="673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59"/>
      <c r="C3" s="659"/>
      <c r="D3" s="661"/>
      <c r="E3" s="59" t="s">
        <v>10</v>
      </c>
      <c r="F3" s="672">
        <v>1</v>
      </c>
      <c r="G3" s="672"/>
      <c r="H3" s="672"/>
      <c r="I3" s="672"/>
      <c r="J3" s="672">
        <v>2</v>
      </c>
      <c r="K3" s="672"/>
      <c r="L3" s="314">
        <v>3</v>
      </c>
      <c r="M3" s="672">
        <v>4</v>
      </c>
      <c r="N3" s="672"/>
      <c r="O3" s="672">
        <v>5</v>
      </c>
      <c r="P3" s="672"/>
      <c r="Q3" s="672">
        <v>6</v>
      </c>
      <c r="R3" s="672"/>
      <c r="S3" s="672">
        <v>7</v>
      </c>
      <c r="T3" s="672"/>
      <c r="U3" s="672"/>
      <c r="V3" s="679">
        <v>8</v>
      </c>
      <c r="W3" s="680"/>
      <c r="X3" s="676" t="s">
        <v>9</v>
      </c>
      <c r="Y3" s="676" t="s">
        <v>134</v>
      </c>
      <c r="Z3" s="651" t="s">
        <v>61</v>
      </c>
      <c r="AA3" s="651" t="s">
        <v>136</v>
      </c>
      <c r="AB3" s="677" t="s">
        <v>146</v>
      </c>
      <c r="AC3" s="674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59"/>
      <c r="C4" s="659"/>
      <c r="D4" s="662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76"/>
      <c r="Y4" s="676"/>
      <c r="Z4" s="651"/>
      <c r="AA4" s="651"/>
      <c r="AB4" s="677"/>
      <c r="AC4" s="674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60"/>
      <c r="C5" s="660"/>
      <c r="D5" s="663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52"/>
      <c r="AA5" s="652"/>
      <c r="AB5" s="678"/>
      <c r="AC5" s="675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70" t="str">
        <f>IF(นักเรียน!E6="","",นักเรียน!E6)</f>
        <v>เด็กชายอัศนี   มาทมูล</v>
      </c>
      <c r="E6" s="684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43" t="str">
        <f>IF(นักเรียน!E7="","",นักเรียน!E7)</f>
        <v>เด็กชายเจษฎา  มหาวอ</v>
      </c>
      <c r="E7" s="68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43" t="str">
        <f>IF(นักเรียน!E8="","",นักเรียน!E8)</f>
        <v>เด็กชายภาณุกร  ประธาน</v>
      </c>
      <c r="E8" s="68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43" t="str">
        <f>IF(นักเรียน!E9="","",นักเรียน!E9)</f>
        <v>เด็กชายโกศล  โสนะแสน</v>
      </c>
      <c r="E9" s="68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43" t="str">
        <f>IF(นักเรียน!E10="","",นักเรียน!E10)</f>
        <v>เด็กชายอิศวะ  ปุมสันเทียะ</v>
      </c>
      <c r="E10" s="68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43" t="str">
        <f>IF(นักเรียน!E11="","",นักเรียน!E11)</f>
        <v>เด็กชายอัษฎาวุธ  จันคำ</v>
      </c>
      <c r="E11" s="68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43" t="str">
        <f>IF(นักเรียน!E12="","",นักเรียน!E12)</f>
        <v xml:space="preserve">เด็กหญิงเอมอร  หล่มศักดิ์   </v>
      </c>
      <c r="E12" s="68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43" t="str">
        <f>IF(นักเรียน!E13="","",นักเรียน!E13)</f>
        <v>เด็กหญิงนิดานุช  ชัยสงค์</v>
      </c>
      <c r="E13" s="68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43" t="str">
        <f>IF(นักเรียน!E14="","",นักเรียน!E14)</f>
        <v>เด็กชายวุฒิชัย  ใจหาญ</v>
      </c>
      <c r="E14" s="68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43" t="str">
        <f>IF(นักเรียน!E15="","",นักเรียน!E15)</f>
        <v>เด็กหญิงสุจิตรา  สุขแก้ว</v>
      </c>
      <c r="E15" s="68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43" t="str">
        <f>IF(นักเรียน!E16="","",นักเรียน!E16)</f>
        <v>เด็กหญิงกาญจนา  นามวันสา</v>
      </c>
      <c r="E16" s="68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43" t="str">
        <f>IF(นักเรียน!E17="","",นักเรียน!E17)</f>
        <v>เด็กหญิงญาณิศา  วงศ์ชาลี</v>
      </c>
      <c r="E17" s="68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43" t="str">
        <f>IF(นักเรียน!E18="","",นักเรียน!E18)</f>
        <v>เด็กหญิงรวิภา  สาครขันธ์</v>
      </c>
      <c r="E18" s="68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43" t="str">
        <f>IF(นักเรียน!E19="","",นักเรียน!E19)</f>
        <v>เด็กหญิงปิยาพัชร  สีมา</v>
      </c>
      <c r="E19" s="68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43" t="str">
        <f>IF(นักเรียน!E20="","",นักเรียน!E20)</f>
        <v>เด็กหญิงเกวลิน  มอไธสง</v>
      </c>
      <c r="E20" s="68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43" t="str">
        <f>IF(นักเรียน!E21="","",นักเรียน!E21)</f>
        <v>เด็กหญิงอติกานต์  ใจภักดี</v>
      </c>
      <c r="E21" s="68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43" t="str">
        <f>IF(นักเรียน!E22="","",นักเรียน!E22)</f>
        <v>เด็กชายณัฐวุฒิ  จุนเจือ</v>
      </c>
      <c r="E22" s="68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43" t="str">
        <f>IF(นักเรียน!E23="","",นักเรียน!E23)</f>
        <v>เด็กชายสหรัฐ   เจริญทรัพย์อมร</v>
      </c>
      <c r="E23" s="68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43" t="str">
        <f>IF(นักเรียน!E24="","",นักเรียน!E24)</f>
        <v>เด็กหญิงกัญญารัตน์  ลาดนอก</v>
      </c>
      <c r="E24" s="68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>
        <f>IF(นักเรียน!C25="","",นักเรียน!C25)</f>
        <v>3318</v>
      </c>
      <c r="D25" s="643" t="str">
        <f>IF(นักเรียน!E25="","",นักเรียน!E25)</f>
        <v>เด็กชายประภวิษณ์  ทองสุข</v>
      </c>
      <c r="E25" s="68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3" t="str">
        <f>IF(นักเรียน!E26="","",นักเรียน!E26)</f>
        <v/>
      </c>
      <c r="E26" s="68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3" t="str">
        <f>IF(นักเรียน!E27="","",นักเรียน!E27)</f>
        <v/>
      </c>
      <c r="E27" s="68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3" t="str">
        <f>IF(นักเรียน!E28="","",นักเรียน!E28)</f>
        <v/>
      </c>
      <c r="E28" s="68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3" t="str">
        <f>IF(นักเรียน!E29="","",นักเรียน!E29)</f>
        <v/>
      </c>
      <c r="E29" s="68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3" t="str">
        <f>IF(นักเรียน!E30="","",นักเรียน!E30)</f>
        <v/>
      </c>
      <c r="E30" s="68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3" t="str">
        <f>IF(นักเรียน!E31="","",นักเรียน!E31)</f>
        <v/>
      </c>
      <c r="E31" s="68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3" t="str">
        <f>IF(นักเรียน!E32="","",นักเรียน!E32)</f>
        <v/>
      </c>
      <c r="E32" s="68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3" t="str">
        <f>IF(นักเรียน!E33="","",นักเรียน!E33)</f>
        <v/>
      </c>
      <c r="E33" s="68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3" t="str">
        <f>IF(นักเรียน!E34="","",นักเรียน!E34)</f>
        <v/>
      </c>
      <c r="E34" s="68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3" t="str">
        <f>IF(นักเรียน!E35="","",นักเรียน!E35)</f>
        <v/>
      </c>
      <c r="E35" s="68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3" t="str">
        <f>IF(นักเรียน!E36="","",นักเรียน!E36)</f>
        <v/>
      </c>
      <c r="E36" s="68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3" t="str">
        <f>IF(นักเรียน!E37="","",นักเรียน!E37)</f>
        <v/>
      </c>
      <c r="E37" s="68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3" t="str">
        <f>IF(นักเรียน!E38="","",นักเรียน!E38)</f>
        <v/>
      </c>
      <c r="E38" s="68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3" t="str">
        <f>IF(นักเรียน!E39="","",นักเรียน!E39)</f>
        <v/>
      </c>
      <c r="E39" s="68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3" t="str">
        <f>IF(นักเรียน!E40="","",นักเรียน!E40)</f>
        <v/>
      </c>
      <c r="E40" s="68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3" t="str">
        <f>IF(นักเรียน!E41="","",นักเรียน!E41)</f>
        <v/>
      </c>
      <c r="E41" s="68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3" t="str">
        <f>IF(นักเรียน!E42="","",นักเรียน!E42)</f>
        <v/>
      </c>
      <c r="E42" s="68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3" t="str">
        <f>IF(นักเรียน!E43="","",นักเรียน!E43)</f>
        <v/>
      </c>
      <c r="E43" s="68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3" t="str">
        <f>IF(นักเรียน!E44="","",นักเรียน!E44)</f>
        <v/>
      </c>
      <c r="E44" s="68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3" t="str">
        <f>IF(นักเรียน!E45="","",นักเรียน!E45)</f>
        <v/>
      </c>
      <c r="E45" s="68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43" t="str">
        <f>IF(นักเรียน!E46="","",นักเรียน!E46)</f>
        <v/>
      </c>
      <c r="E46" s="68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43" t="str">
        <f>IF(นักเรียน!E47="","",นักเรียน!E47)</f>
        <v/>
      </c>
      <c r="E47" s="68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43" t="str">
        <f>IF(นักเรียน!E48="","",นักเรียน!E48)</f>
        <v/>
      </c>
      <c r="E48" s="68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43" t="str">
        <f>IF(นักเรียน!E49="","",นักเรียน!E49)</f>
        <v/>
      </c>
      <c r="E49" s="68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43" t="str">
        <f>IF(นักเรียน!E50="","",นักเรียน!E50)</f>
        <v/>
      </c>
      <c r="E50" s="68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43" t="str">
        <f>IF(นักเรียน!E51="","",นักเรียน!E51)</f>
        <v/>
      </c>
      <c r="E51" s="68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43" t="str">
        <f>IF(นักเรียน!E52="","",นักเรียน!E52)</f>
        <v/>
      </c>
      <c r="E52" s="68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43" t="str">
        <f>IF(นักเรียน!E53="","",นักเรียน!E53)</f>
        <v/>
      </c>
      <c r="E53" s="68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43" t="str">
        <f>IF(นักเรียน!E54="","",นักเรียน!E54)</f>
        <v/>
      </c>
      <c r="E54" s="68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43" t="str">
        <f>IF(นักเรียน!E55="","",นักเรียน!E55)</f>
        <v/>
      </c>
      <c r="E55" s="68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59" t="s">
        <v>0</v>
      </c>
      <c r="C2" s="659" t="s">
        <v>1</v>
      </c>
      <c r="D2" s="661" t="s">
        <v>2</v>
      </c>
      <c r="E2" s="425"/>
      <c r="F2" s="657" t="s">
        <v>63</v>
      </c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 t="str">
        <f>F2</f>
        <v>ผลการประเมินคุณลักษณะอันพึงประสงค์</v>
      </c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8" t="str">
        <f>F2</f>
        <v>ผลการประเมินคุณลักษณะอันพึงประสงค์</v>
      </c>
      <c r="AG2" s="665"/>
      <c r="AH2" s="665"/>
      <c r="AI2" s="665"/>
      <c r="AJ2" s="665"/>
      <c r="AK2" s="665"/>
      <c r="AL2" s="665"/>
      <c r="AM2" s="665"/>
      <c r="AN2" s="665"/>
      <c r="AO2" s="665"/>
      <c r="AP2" s="665"/>
      <c r="AQ2" s="665"/>
      <c r="AR2" s="665"/>
      <c r="AS2" s="665"/>
      <c r="AT2" s="665"/>
      <c r="AU2" s="693"/>
      <c r="AV2" s="665"/>
      <c r="AW2" s="693"/>
      <c r="AX2" s="665" t="str">
        <f>F2</f>
        <v>ผลการประเมินคุณลักษณะอันพึงประสงค์</v>
      </c>
      <c r="AY2" s="665"/>
      <c r="AZ2" s="693"/>
      <c r="BA2" s="691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59"/>
      <c r="C3" s="659"/>
      <c r="D3" s="662"/>
      <c r="E3" s="342" t="s">
        <v>10</v>
      </c>
      <c r="F3" s="688">
        <v>1</v>
      </c>
      <c r="G3" s="689"/>
      <c r="H3" s="689"/>
      <c r="I3" s="689"/>
      <c r="J3" s="689"/>
      <c r="K3" s="689"/>
      <c r="L3" s="690"/>
      <c r="M3" s="688">
        <v>2</v>
      </c>
      <c r="N3" s="689"/>
      <c r="O3" s="689"/>
      <c r="P3" s="689"/>
      <c r="Q3" s="690"/>
      <c r="R3" s="688">
        <v>3</v>
      </c>
      <c r="S3" s="689"/>
      <c r="T3" s="689"/>
      <c r="U3" s="690"/>
      <c r="V3" s="705">
        <v>4</v>
      </c>
      <c r="W3" s="647"/>
      <c r="X3" s="647"/>
      <c r="Y3" s="647"/>
      <c r="Z3" s="706"/>
      <c r="AA3" s="688">
        <v>5</v>
      </c>
      <c r="AB3" s="689"/>
      <c r="AC3" s="689"/>
      <c r="AD3" s="689"/>
      <c r="AE3" s="690"/>
      <c r="AF3" s="688">
        <v>6</v>
      </c>
      <c r="AG3" s="689"/>
      <c r="AH3" s="689"/>
      <c r="AI3" s="689"/>
      <c r="AJ3" s="690"/>
      <c r="AK3" s="688">
        <v>7</v>
      </c>
      <c r="AL3" s="689"/>
      <c r="AM3" s="689"/>
      <c r="AN3" s="689"/>
      <c r="AO3" s="689"/>
      <c r="AP3" s="690"/>
      <c r="AQ3" s="688">
        <v>8</v>
      </c>
      <c r="AR3" s="689"/>
      <c r="AS3" s="689"/>
      <c r="AT3" s="689"/>
      <c r="AU3" s="690"/>
      <c r="AV3" s="699" t="s">
        <v>9</v>
      </c>
      <c r="AW3" s="697" t="s">
        <v>134</v>
      </c>
      <c r="AX3" s="700" t="s">
        <v>61</v>
      </c>
      <c r="AY3" s="702" t="s">
        <v>136</v>
      </c>
      <c r="AZ3" s="694" t="s">
        <v>146</v>
      </c>
      <c r="BA3" s="691"/>
      <c r="BB3" s="137"/>
      <c r="BC3" s="137"/>
      <c r="BD3" s="137"/>
      <c r="BE3" s="137"/>
    </row>
    <row r="4" spans="1:57" ht="18" customHeight="1" x14ac:dyDescent="0.5">
      <c r="A4" s="115"/>
      <c r="B4" s="659"/>
      <c r="C4" s="659"/>
      <c r="D4" s="662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86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86" t="s">
        <v>135</v>
      </c>
      <c r="R4" s="348">
        <v>3.1</v>
      </c>
      <c r="S4" s="73" t="s">
        <v>4</v>
      </c>
      <c r="T4" s="73" t="s">
        <v>134</v>
      </c>
      <c r="U4" s="686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703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86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86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86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86" t="s">
        <v>135</v>
      </c>
      <c r="AV4" s="683"/>
      <c r="AW4" s="698"/>
      <c r="AX4" s="650"/>
      <c r="AY4" s="651"/>
      <c r="AZ4" s="695"/>
      <c r="BA4" s="691"/>
      <c r="BB4" s="115"/>
      <c r="BC4" s="115"/>
      <c r="BD4" s="115"/>
      <c r="BE4" s="115"/>
    </row>
    <row r="5" spans="1:57" ht="18" customHeight="1" thickBot="1" x14ac:dyDescent="0.55000000000000004">
      <c r="A5" s="115"/>
      <c r="B5" s="660"/>
      <c r="C5" s="660"/>
      <c r="D5" s="663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87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87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87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704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87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87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87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87"/>
      <c r="AV5" s="333" t="str">
        <f>IF(SUM(J5,O5,S5,X5,AC5,AH5,AN5,AS5),SUM(J5,O5,S5,X5,AC5,AH5,AN5,AS5),"")</f>
        <v/>
      </c>
      <c r="AW5" s="493">
        <v>100</v>
      </c>
      <c r="AX5" s="701"/>
      <c r="AY5" s="652"/>
      <c r="AZ5" s="696"/>
      <c r="BA5" s="692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70" t="str">
        <f>IF(นักเรียน!E6="","",นักเรียน!E6)</f>
        <v>เด็กชายอัศนี   มาทมูล</v>
      </c>
      <c r="E6" s="671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43" t="str">
        <f>IF(นักเรียน!E7="","",นักเรียน!E7)</f>
        <v>เด็กชายเจษฎา  มหาวอ</v>
      </c>
      <c r="E7" s="644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43" t="str">
        <f>IF(นักเรียน!E8="","",นักเรียน!E8)</f>
        <v>เด็กชายภาณุกร  ประธาน</v>
      </c>
      <c r="E8" s="644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43" t="str">
        <f>IF(นักเรียน!E9="","",นักเรียน!E9)</f>
        <v>เด็กชายโกศล  โสนะแสน</v>
      </c>
      <c r="E9" s="644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43" t="str">
        <f>IF(นักเรียน!E10="","",นักเรียน!E10)</f>
        <v>เด็กชายอิศวะ  ปุมสันเทียะ</v>
      </c>
      <c r="E10" s="644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43" t="str">
        <f>IF(นักเรียน!E11="","",นักเรียน!E11)</f>
        <v>เด็กชายอัษฎาวุธ  จันคำ</v>
      </c>
      <c r="E11" s="644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43" t="str">
        <f>IF(นักเรียน!E12="","",นักเรียน!E12)</f>
        <v xml:space="preserve">เด็กหญิงเอมอร  หล่มศักดิ์   </v>
      </c>
      <c r="E12" s="644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43" t="str">
        <f>IF(นักเรียน!E13="","",นักเรียน!E13)</f>
        <v>เด็กหญิงนิดานุช  ชัยสงค์</v>
      </c>
      <c r="E13" s="644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43" t="str">
        <f>IF(นักเรียน!E14="","",นักเรียน!E14)</f>
        <v>เด็กชายวุฒิชัย  ใจหาญ</v>
      </c>
      <c r="E14" s="644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43" t="str">
        <f>IF(นักเรียน!E15="","",นักเรียน!E15)</f>
        <v>เด็กหญิงสุจิตรา  สุขแก้ว</v>
      </c>
      <c r="E15" s="644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43" t="str">
        <f>IF(นักเรียน!E16="","",นักเรียน!E16)</f>
        <v>เด็กหญิงกาญจนา  นามวันสา</v>
      </c>
      <c r="E16" s="644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43" t="str">
        <f>IF(นักเรียน!E17="","",นักเรียน!E17)</f>
        <v>เด็กหญิงญาณิศา  วงศ์ชาลี</v>
      </c>
      <c r="E17" s="644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43" t="str">
        <f>IF(นักเรียน!E18="","",นักเรียน!E18)</f>
        <v>เด็กหญิงรวิภา  สาครขันธ์</v>
      </c>
      <c r="E18" s="644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43" t="str">
        <f>IF(นักเรียน!E19="","",นักเรียน!E19)</f>
        <v>เด็กหญิงปิยาพัชร  สีมา</v>
      </c>
      <c r="E19" s="644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43" t="str">
        <f>IF(นักเรียน!E20="","",นักเรียน!E20)</f>
        <v>เด็กหญิงเกวลิน  มอไธสง</v>
      </c>
      <c r="E20" s="644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43" t="str">
        <f>IF(นักเรียน!E21="","",นักเรียน!E21)</f>
        <v>เด็กหญิงอติกานต์  ใจภักดี</v>
      </c>
      <c r="E21" s="644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43" t="str">
        <f>IF(นักเรียน!E22="","",นักเรียน!E22)</f>
        <v>เด็กชายณัฐวุฒิ  จุนเจือ</v>
      </c>
      <c r="E22" s="644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43" t="str">
        <f>IF(นักเรียน!E23="","",นักเรียน!E23)</f>
        <v>เด็กชายสหรัฐ   เจริญทรัพย์อมร</v>
      </c>
      <c r="E23" s="644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43" t="str">
        <f>IF(นักเรียน!E24="","",นักเรียน!E24)</f>
        <v>เด็กหญิงกัญญารัตน์  ลาดนอก</v>
      </c>
      <c r="E24" s="644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>
        <f>IF(นักเรียน!C25="","",นักเรียน!C25)</f>
        <v>3318</v>
      </c>
      <c r="D25" s="643" t="str">
        <f>IF(นักเรียน!E25="","",นักเรียน!E25)</f>
        <v>เด็กชายประภวิษณ์  ทองสุข</v>
      </c>
      <c r="E25" s="644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3" t="str">
        <f>IF(นักเรียน!E26="","",นักเรียน!E26)</f>
        <v/>
      </c>
      <c r="E26" s="644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3" t="str">
        <f>IF(นักเรียน!E27="","",นักเรียน!E27)</f>
        <v/>
      </c>
      <c r="E27" s="644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3" t="str">
        <f>IF(นักเรียน!E28="","",นักเรียน!E28)</f>
        <v/>
      </c>
      <c r="E28" s="644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3" t="str">
        <f>IF(นักเรียน!E29="","",นักเรียน!E29)</f>
        <v/>
      </c>
      <c r="E29" s="644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3" t="str">
        <f>IF(นักเรียน!E30="","",นักเรียน!E30)</f>
        <v/>
      </c>
      <c r="E30" s="644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3" t="str">
        <f>IF(นักเรียน!E31="","",นักเรียน!E31)</f>
        <v/>
      </c>
      <c r="E31" s="644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3" t="str">
        <f>IF(นักเรียน!E32="","",นักเรียน!E32)</f>
        <v/>
      </c>
      <c r="E32" s="644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3" t="str">
        <f>IF(นักเรียน!E33="","",นักเรียน!E33)</f>
        <v/>
      </c>
      <c r="E33" s="644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3" t="str">
        <f>IF(นักเรียน!E34="","",นักเรียน!E34)</f>
        <v/>
      </c>
      <c r="E34" s="644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3" t="str">
        <f>IF(นักเรียน!E35="","",นักเรียน!E35)</f>
        <v/>
      </c>
      <c r="E35" s="644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3" t="str">
        <f>IF(นักเรียน!E36="","",นักเรียน!E36)</f>
        <v/>
      </c>
      <c r="E36" s="644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3" t="str">
        <f>IF(นักเรียน!E37="","",นักเรียน!E37)</f>
        <v/>
      </c>
      <c r="E37" s="644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3" t="str">
        <f>IF(นักเรียน!E38="","",นักเรียน!E38)</f>
        <v/>
      </c>
      <c r="E38" s="644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3" t="str">
        <f>IF(นักเรียน!E39="","",นักเรียน!E39)</f>
        <v/>
      </c>
      <c r="E39" s="644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3" t="str">
        <f>IF(นักเรียน!E40="","",นักเรียน!E40)</f>
        <v/>
      </c>
      <c r="E40" s="644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3" t="str">
        <f>IF(นักเรียน!E41="","",นักเรียน!E41)</f>
        <v/>
      </c>
      <c r="E41" s="644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3" t="str">
        <f>IF(นักเรียน!E42="","",นักเรียน!E42)</f>
        <v/>
      </c>
      <c r="E42" s="644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3" t="str">
        <f>IF(นักเรียน!E43="","",นักเรียน!E43)</f>
        <v/>
      </c>
      <c r="E43" s="644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3" t="str">
        <f>IF(นักเรียน!E44="","",นักเรียน!E44)</f>
        <v/>
      </c>
      <c r="E44" s="644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3" t="str">
        <f>IF(นักเรียน!E45="","",นักเรียน!E45)</f>
        <v/>
      </c>
      <c r="E45" s="644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3" t="str">
        <f>IF(นักเรียน!E46="","",นักเรียน!E46)</f>
        <v/>
      </c>
      <c r="E46" s="644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3" t="str">
        <f>IF(นักเรียน!E47="","",นักเรียน!E47)</f>
        <v/>
      </c>
      <c r="E47" s="644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3" t="str">
        <f>IF(นักเรียน!E48="","",นักเรียน!E48)</f>
        <v/>
      </c>
      <c r="E48" s="644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3" t="str">
        <f>IF(นักเรียน!E49="","",นักเรียน!E49)</f>
        <v/>
      </c>
      <c r="E49" s="644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3" t="str">
        <f>IF(นักเรียน!E50="","",นักเรียน!E50)</f>
        <v/>
      </c>
      <c r="E50" s="644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3" t="str">
        <f>IF(นักเรียน!E51="","",นักเรียน!E51)</f>
        <v/>
      </c>
      <c r="E51" s="644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3" t="str">
        <f>IF(นักเรียน!E52="","",นักเรียน!E52)</f>
        <v/>
      </c>
      <c r="E52" s="644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3" t="str">
        <f>IF(นักเรียน!E53="","",นักเรียน!E53)</f>
        <v/>
      </c>
      <c r="E53" s="644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3" t="str">
        <f>IF(นักเรียน!E54="","",นักเรียน!E54)</f>
        <v/>
      </c>
      <c r="E54" s="644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3" t="str">
        <f>IF(นักเรียน!E55="","",นักเรียน!E55)</f>
        <v/>
      </c>
      <c r="E55" s="644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59" t="s">
        <v>0</v>
      </c>
      <c r="C2" s="659" t="s">
        <v>1</v>
      </c>
      <c r="D2" s="661" t="s">
        <v>2</v>
      </c>
      <c r="E2" s="312"/>
      <c r="F2" s="681" t="s">
        <v>140</v>
      </c>
      <c r="G2" s="682"/>
      <c r="H2" s="682"/>
      <c r="I2" s="682"/>
      <c r="J2" s="682"/>
      <c r="K2" s="683"/>
      <c r="L2" s="681" t="str">
        <f>F2</f>
        <v>ผลการประเมินการอ่าน คิดวิเคราะห์และเขียน</v>
      </c>
      <c r="M2" s="682"/>
      <c r="N2" s="682"/>
      <c r="O2" s="683"/>
      <c r="P2" s="676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59"/>
      <c r="C3" s="659"/>
      <c r="D3" s="661"/>
      <c r="E3" s="88"/>
      <c r="F3" s="672" t="s">
        <v>137</v>
      </c>
      <c r="G3" s="672"/>
      <c r="H3" s="672" t="s">
        <v>139</v>
      </c>
      <c r="I3" s="672"/>
      <c r="J3" s="314" t="s">
        <v>138</v>
      </c>
      <c r="K3" s="676" t="s">
        <v>9</v>
      </c>
      <c r="L3" s="676" t="s">
        <v>134</v>
      </c>
      <c r="M3" s="651" t="s">
        <v>61</v>
      </c>
      <c r="N3" s="651" t="s">
        <v>136</v>
      </c>
      <c r="O3" s="677" t="s">
        <v>146</v>
      </c>
      <c r="P3" s="676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59"/>
      <c r="C4" s="659"/>
      <c r="D4" s="662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76"/>
      <c r="L4" s="676"/>
      <c r="M4" s="651"/>
      <c r="N4" s="651"/>
      <c r="O4" s="677"/>
      <c r="P4" s="676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60"/>
      <c r="C5" s="660"/>
      <c r="D5" s="663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52"/>
      <c r="N5" s="652"/>
      <c r="O5" s="678"/>
      <c r="P5" s="657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3086</v>
      </c>
      <c r="D6" s="670" t="str">
        <f>IF(นักเรียน!E6="","",นักเรียน!E6)</f>
        <v>เด็กชายอัศนี   มาทมูล</v>
      </c>
      <c r="E6" s="684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3087</v>
      </c>
      <c r="D7" s="643" t="str">
        <f>IF(นักเรียน!E7="","",นักเรียน!E7)</f>
        <v>เด็กชายเจษฎา  มหาวอ</v>
      </c>
      <c r="E7" s="685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3088</v>
      </c>
      <c r="D8" s="643" t="str">
        <f>IF(นักเรียน!E8="","",นักเรียน!E8)</f>
        <v>เด็กชายภาณุกร  ประธาน</v>
      </c>
      <c r="E8" s="685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3089</v>
      </c>
      <c r="D9" s="643" t="str">
        <f>IF(นักเรียน!E9="","",นักเรียน!E9)</f>
        <v>เด็กชายโกศล  โสนะแสน</v>
      </c>
      <c r="E9" s="685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3090</v>
      </c>
      <c r="D10" s="643" t="str">
        <f>IF(นักเรียน!E10="","",นักเรียน!E10)</f>
        <v>เด็กชายอิศวะ  ปุมสันเทียะ</v>
      </c>
      <c r="E10" s="685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3092</v>
      </c>
      <c r="D11" s="643" t="str">
        <f>IF(นักเรียน!E11="","",นักเรียน!E11)</f>
        <v>เด็กชายอัษฎาวุธ  จันคำ</v>
      </c>
      <c r="E11" s="685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3093</v>
      </c>
      <c r="D12" s="643" t="str">
        <f>IF(นักเรียน!E12="","",นักเรียน!E12)</f>
        <v xml:space="preserve">เด็กหญิงเอมอร  หล่มศักดิ์   </v>
      </c>
      <c r="E12" s="685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3094</v>
      </c>
      <c r="D13" s="643" t="str">
        <f>IF(นักเรียน!E13="","",นักเรียน!E13)</f>
        <v>เด็กหญิงนิดานุช  ชัยสงค์</v>
      </c>
      <c r="E13" s="685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3095</v>
      </c>
      <c r="D14" s="643" t="str">
        <f>IF(นักเรียน!E14="","",นักเรียน!E14)</f>
        <v>เด็กชายวุฒิชัย  ใจหาญ</v>
      </c>
      <c r="E14" s="685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3096</v>
      </c>
      <c r="D15" s="643" t="str">
        <f>IF(นักเรียน!E15="","",นักเรียน!E15)</f>
        <v>เด็กหญิงสุจิตรา  สุขแก้ว</v>
      </c>
      <c r="E15" s="685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3097</v>
      </c>
      <c r="D16" s="643" t="str">
        <f>IF(นักเรียน!E16="","",นักเรียน!E16)</f>
        <v>เด็กหญิงกาญจนา  นามวันสา</v>
      </c>
      <c r="E16" s="685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3098</v>
      </c>
      <c r="D17" s="643" t="str">
        <f>IF(นักเรียน!E17="","",นักเรียน!E17)</f>
        <v>เด็กหญิงญาณิศา  วงศ์ชาลี</v>
      </c>
      <c r="E17" s="685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3099</v>
      </c>
      <c r="D18" s="643" t="str">
        <f>IF(นักเรียน!E18="","",นักเรียน!E18)</f>
        <v>เด็กหญิงรวิภา  สาครขันธ์</v>
      </c>
      <c r="E18" s="685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3100</v>
      </c>
      <c r="D19" s="643" t="str">
        <f>IF(นักเรียน!E19="","",นักเรียน!E19)</f>
        <v>เด็กหญิงปิยาพัชร  สีมา</v>
      </c>
      <c r="E19" s="685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3101</v>
      </c>
      <c r="D20" s="643" t="str">
        <f>IF(นักเรียน!E20="","",นักเรียน!E20)</f>
        <v>เด็กหญิงเกวลิน  มอไธสง</v>
      </c>
      <c r="E20" s="685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3104</v>
      </c>
      <c r="D21" s="643" t="str">
        <f>IF(นักเรียน!E21="","",นักเรียน!E21)</f>
        <v>เด็กหญิงอติกานต์  ใจภักดี</v>
      </c>
      <c r="E21" s="685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3106</v>
      </c>
      <c r="D22" s="643" t="str">
        <f>IF(นักเรียน!E22="","",นักเรียน!E22)</f>
        <v>เด็กชายณัฐวุฒิ  จุนเจือ</v>
      </c>
      <c r="E22" s="685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3110</v>
      </c>
      <c r="D23" s="643" t="str">
        <f>IF(นักเรียน!E23="","",นักเรียน!E23)</f>
        <v>เด็กชายสหรัฐ   เจริญทรัพย์อมร</v>
      </c>
      <c r="E23" s="685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3216</v>
      </c>
      <c r="D24" s="643" t="str">
        <f>IF(นักเรียน!E24="","",นักเรียน!E24)</f>
        <v>เด็กหญิงกัญญารัตน์  ลาดนอก</v>
      </c>
      <c r="E24" s="685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>
        <f>IF(นักเรียน!C25="","",นักเรียน!C25)</f>
        <v>3318</v>
      </c>
      <c r="D25" s="643" t="str">
        <f>IF(นักเรียน!E25="","",นักเรียน!E25)</f>
        <v>เด็กชายประภวิษณ์  ทองสุข</v>
      </c>
      <c r="E25" s="685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43" t="str">
        <f>IF(นักเรียน!E26="","",นักเรียน!E26)</f>
        <v/>
      </c>
      <c r="E26" s="685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43" t="str">
        <f>IF(นักเรียน!E27="","",นักเรียน!E27)</f>
        <v/>
      </c>
      <c r="E27" s="685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43" t="str">
        <f>IF(นักเรียน!E28="","",นักเรียน!E28)</f>
        <v/>
      </c>
      <c r="E28" s="685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43" t="str">
        <f>IF(นักเรียน!E29="","",นักเรียน!E29)</f>
        <v/>
      </c>
      <c r="E29" s="685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43" t="str">
        <f>IF(นักเรียน!E30="","",นักเรียน!E30)</f>
        <v/>
      </c>
      <c r="E30" s="685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43" t="str">
        <f>IF(นักเรียน!E31="","",นักเรียน!E31)</f>
        <v/>
      </c>
      <c r="E31" s="685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3" t="str">
        <f>IF(นักเรียน!E32="","",นักเรียน!E32)</f>
        <v/>
      </c>
      <c r="E32" s="685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3" t="str">
        <f>IF(นักเรียน!E33="","",นักเรียน!E33)</f>
        <v/>
      </c>
      <c r="E33" s="685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3" t="str">
        <f>IF(นักเรียน!E34="","",นักเรียน!E34)</f>
        <v/>
      </c>
      <c r="E34" s="685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3" t="str">
        <f>IF(นักเรียน!E35="","",นักเรียน!E35)</f>
        <v/>
      </c>
      <c r="E35" s="685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3" t="str">
        <f>IF(นักเรียน!E36="","",นักเรียน!E36)</f>
        <v/>
      </c>
      <c r="E36" s="685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3" t="str">
        <f>IF(นักเรียน!E37="","",นักเรียน!E37)</f>
        <v/>
      </c>
      <c r="E37" s="685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3" t="str">
        <f>IF(นักเรียน!E38="","",นักเรียน!E38)</f>
        <v/>
      </c>
      <c r="E38" s="685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3" t="str">
        <f>IF(นักเรียน!E39="","",นักเรียน!E39)</f>
        <v/>
      </c>
      <c r="E39" s="685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3" t="str">
        <f>IF(นักเรียน!E40="","",นักเรียน!E40)</f>
        <v/>
      </c>
      <c r="E40" s="685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3" t="str">
        <f>IF(นักเรียน!E41="","",นักเรียน!E41)</f>
        <v/>
      </c>
      <c r="E41" s="685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3" t="str">
        <f>IF(นักเรียน!E42="","",นักเรียน!E42)</f>
        <v/>
      </c>
      <c r="E42" s="685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3" t="str">
        <f>IF(นักเรียน!E43="","",นักเรียน!E43)</f>
        <v/>
      </c>
      <c r="E43" s="685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3" t="str">
        <f>IF(นักเรียน!E44="","",นักเรียน!E44)</f>
        <v/>
      </c>
      <c r="E44" s="685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3" t="str">
        <f>IF(นักเรียน!E45="","",นักเรียน!E45)</f>
        <v/>
      </c>
      <c r="E45" s="685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3" t="str">
        <f>IF(นักเรียน!E46="","",นักเรียน!E46)</f>
        <v/>
      </c>
      <c r="E46" s="685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3" t="str">
        <f>IF(นักเรียน!E47="","",นักเรียน!E47)</f>
        <v/>
      </c>
      <c r="E47" s="685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3" t="str">
        <f>IF(นักเรียน!E48="","",นักเรียน!E48)</f>
        <v/>
      </c>
      <c r="E48" s="685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3" t="str">
        <f>IF(นักเรียน!E49="","",นักเรียน!E49)</f>
        <v/>
      </c>
      <c r="E49" s="685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3" t="str">
        <f>IF(นักเรียน!E50="","",นักเรียน!E50)</f>
        <v/>
      </c>
      <c r="E50" s="685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3" t="str">
        <f>IF(นักเรียน!E51="","",นักเรียน!E51)</f>
        <v/>
      </c>
      <c r="E51" s="685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3" t="str">
        <f>IF(นักเรียน!E52="","",นักเรียน!E52)</f>
        <v/>
      </c>
      <c r="E52" s="685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3" t="str">
        <f>IF(นักเรียน!E53="","",นักเรียน!E53)</f>
        <v/>
      </c>
      <c r="E53" s="685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3" t="str">
        <f>IF(นักเรียน!E54="","",นักเรียน!E54)</f>
        <v/>
      </c>
      <c r="E54" s="685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3" t="str">
        <f>IF(นักเรียน!E55="","",นักเรียน!E55)</f>
        <v/>
      </c>
      <c r="E55" s="685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59" t="s">
        <v>0</v>
      </c>
      <c r="C2" s="659" t="s">
        <v>1</v>
      </c>
      <c r="D2" s="661" t="s">
        <v>2</v>
      </c>
      <c r="E2" s="312"/>
      <c r="F2" s="707" t="s">
        <v>140</v>
      </c>
      <c r="G2" s="707"/>
      <c r="H2" s="707"/>
      <c r="I2" s="707"/>
      <c r="J2" s="707"/>
      <c r="K2" s="707"/>
      <c r="L2" s="707"/>
      <c r="M2" s="707"/>
      <c r="N2" s="707"/>
      <c r="O2" s="707"/>
      <c r="P2" s="708" t="str">
        <f>F2</f>
        <v>ผลการประเมินการอ่าน คิดวิเคราะห์และเขียน</v>
      </c>
      <c r="Q2" s="709"/>
      <c r="R2" s="709"/>
      <c r="S2" s="709"/>
      <c r="T2" s="709"/>
      <c r="U2" s="709"/>
      <c r="V2" s="709"/>
      <c r="W2" s="709"/>
      <c r="X2" s="710"/>
      <c r="Y2" s="691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59"/>
      <c r="C3" s="659"/>
      <c r="D3" s="661"/>
      <c r="E3" s="355"/>
      <c r="F3" s="688" t="str">
        <f>คิดวิเคราะห์!F3</f>
        <v>การอ่าน</v>
      </c>
      <c r="G3" s="689"/>
      <c r="H3" s="689"/>
      <c r="I3" s="689"/>
      <c r="J3" s="690"/>
      <c r="K3" s="688" t="s">
        <v>139</v>
      </c>
      <c r="L3" s="689"/>
      <c r="M3" s="689"/>
      <c r="N3" s="689"/>
      <c r="O3" s="690"/>
      <c r="P3" s="688" t="s">
        <v>138</v>
      </c>
      <c r="Q3" s="689"/>
      <c r="R3" s="689"/>
      <c r="S3" s="690"/>
      <c r="T3" s="711" t="s">
        <v>9</v>
      </c>
      <c r="U3" s="697" t="s">
        <v>134</v>
      </c>
      <c r="V3" s="702" t="s">
        <v>61</v>
      </c>
      <c r="W3" s="702" t="s">
        <v>136</v>
      </c>
      <c r="X3" s="694" t="s">
        <v>146</v>
      </c>
      <c r="Y3" s="691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59"/>
      <c r="C4" s="659"/>
      <c r="D4" s="662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86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86" t="s">
        <v>135</v>
      </c>
      <c r="P4" s="356">
        <v>5</v>
      </c>
      <c r="Q4" s="73" t="s">
        <v>4</v>
      </c>
      <c r="R4" s="73" t="s">
        <v>134</v>
      </c>
      <c r="S4" s="686" t="s">
        <v>135</v>
      </c>
      <c r="T4" s="712"/>
      <c r="U4" s="698"/>
      <c r="V4" s="651"/>
      <c r="W4" s="651"/>
      <c r="X4" s="695"/>
      <c r="Y4" s="691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60"/>
      <c r="C5" s="660"/>
      <c r="D5" s="663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87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87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87"/>
      <c r="T5" s="358" t="str">
        <f>IF(SUM(H5,M5,Q5),SUM(H5,M5,Q5),"")</f>
        <v/>
      </c>
      <c r="U5" s="334">
        <v>100</v>
      </c>
      <c r="V5" s="652"/>
      <c r="W5" s="652"/>
      <c r="X5" s="696"/>
      <c r="Y5" s="692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3086</v>
      </c>
      <c r="D6" s="670" t="str">
        <f>IF(นักเรียน!E6="","",นักเรียน!E6)</f>
        <v>เด็กชายอัศนี   มาทมูล</v>
      </c>
      <c r="E6" s="671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3087</v>
      </c>
      <c r="D7" s="643" t="str">
        <f>IF(นักเรียน!E7="","",นักเรียน!E7)</f>
        <v>เด็กชายเจษฎา  มหาวอ</v>
      </c>
      <c r="E7" s="644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3088</v>
      </c>
      <c r="D8" s="643" t="str">
        <f>IF(นักเรียน!E8="","",นักเรียน!E8)</f>
        <v>เด็กชายภาณุกร  ประธาน</v>
      </c>
      <c r="E8" s="644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3089</v>
      </c>
      <c r="D9" s="643" t="str">
        <f>IF(นักเรียน!E9="","",นักเรียน!E9)</f>
        <v>เด็กชายโกศล  โสนะแสน</v>
      </c>
      <c r="E9" s="644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3090</v>
      </c>
      <c r="D10" s="643" t="str">
        <f>IF(นักเรียน!E10="","",นักเรียน!E10)</f>
        <v>เด็กชายอิศวะ  ปุมสันเทียะ</v>
      </c>
      <c r="E10" s="644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3092</v>
      </c>
      <c r="D11" s="643" t="str">
        <f>IF(นักเรียน!E11="","",นักเรียน!E11)</f>
        <v>เด็กชายอัษฎาวุธ  จันคำ</v>
      </c>
      <c r="E11" s="644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3093</v>
      </c>
      <c r="D12" s="643" t="str">
        <f>IF(นักเรียน!E12="","",นักเรียน!E12)</f>
        <v xml:space="preserve">เด็กหญิงเอมอร  หล่มศักดิ์   </v>
      </c>
      <c r="E12" s="644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3094</v>
      </c>
      <c r="D13" s="643" t="str">
        <f>IF(นักเรียน!E13="","",นักเรียน!E13)</f>
        <v>เด็กหญิงนิดานุช  ชัยสงค์</v>
      </c>
      <c r="E13" s="644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3095</v>
      </c>
      <c r="D14" s="643" t="str">
        <f>IF(นักเรียน!E14="","",นักเรียน!E14)</f>
        <v>เด็กชายวุฒิชัย  ใจหาญ</v>
      </c>
      <c r="E14" s="644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3096</v>
      </c>
      <c r="D15" s="643" t="str">
        <f>IF(นักเรียน!E15="","",นักเรียน!E15)</f>
        <v>เด็กหญิงสุจิตรา  สุขแก้ว</v>
      </c>
      <c r="E15" s="644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3097</v>
      </c>
      <c r="D16" s="643" t="str">
        <f>IF(นักเรียน!E16="","",นักเรียน!E16)</f>
        <v>เด็กหญิงกาญจนา  นามวันสา</v>
      </c>
      <c r="E16" s="644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3098</v>
      </c>
      <c r="D17" s="643" t="str">
        <f>IF(นักเรียน!E17="","",นักเรียน!E17)</f>
        <v>เด็กหญิงญาณิศา  วงศ์ชาลี</v>
      </c>
      <c r="E17" s="644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3099</v>
      </c>
      <c r="D18" s="643" t="str">
        <f>IF(นักเรียน!E18="","",นักเรียน!E18)</f>
        <v>เด็กหญิงรวิภา  สาครขันธ์</v>
      </c>
      <c r="E18" s="644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3100</v>
      </c>
      <c r="D19" s="643" t="str">
        <f>IF(นักเรียน!E19="","",นักเรียน!E19)</f>
        <v>เด็กหญิงปิยาพัชร  สีมา</v>
      </c>
      <c r="E19" s="644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3101</v>
      </c>
      <c r="D20" s="643" t="str">
        <f>IF(นักเรียน!E20="","",นักเรียน!E20)</f>
        <v>เด็กหญิงเกวลิน  มอไธสง</v>
      </c>
      <c r="E20" s="644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3104</v>
      </c>
      <c r="D21" s="643" t="str">
        <f>IF(นักเรียน!E21="","",นักเรียน!E21)</f>
        <v>เด็กหญิงอติกานต์  ใจภักดี</v>
      </c>
      <c r="E21" s="644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3106</v>
      </c>
      <c r="D22" s="643" t="str">
        <f>IF(นักเรียน!E22="","",นักเรียน!E22)</f>
        <v>เด็กชายณัฐวุฒิ  จุนเจือ</v>
      </c>
      <c r="E22" s="644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3110</v>
      </c>
      <c r="D23" s="643" t="str">
        <f>IF(นักเรียน!E23="","",นักเรียน!E23)</f>
        <v>เด็กชายสหรัฐ   เจริญทรัพย์อมร</v>
      </c>
      <c r="E23" s="644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3216</v>
      </c>
      <c r="D24" s="643" t="str">
        <f>IF(นักเรียน!E24="","",นักเรียน!E24)</f>
        <v>เด็กหญิงกัญญารัตน์  ลาดนอก</v>
      </c>
      <c r="E24" s="644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>
        <f>IF(นักเรียน!C25="","",นักเรียน!C25)</f>
        <v>3318</v>
      </c>
      <c r="D25" s="643" t="str">
        <f>IF(นักเรียน!E25="","",นักเรียน!E25)</f>
        <v>เด็กชายประภวิษณ์  ทองสุข</v>
      </c>
      <c r="E25" s="644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43" t="str">
        <f>IF(นักเรียน!E26="","",นักเรียน!E26)</f>
        <v/>
      </c>
      <c r="E26" s="644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43" t="str">
        <f>IF(นักเรียน!E27="","",นักเรียน!E27)</f>
        <v/>
      </c>
      <c r="E27" s="644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43" t="str">
        <f>IF(นักเรียน!E28="","",นักเรียน!E28)</f>
        <v/>
      </c>
      <c r="E28" s="644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43" t="str">
        <f>IF(นักเรียน!E29="","",นักเรียน!E29)</f>
        <v/>
      </c>
      <c r="E29" s="644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43" t="str">
        <f>IF(นักเรียน!E30="","",นักเรียน!E30)</f>
        <v/>
      </c>
      <c r="E30" s="644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43" t="str">
        <f>IF(นักเรียน!E31="","",นักเรียน!E31)</f>
        <v/>
      </c>
      <c r="E31" s="644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3" t="str">
        <f>IF(นักเรียน!E32="","",นักเรียน!E32)</f>
        <v/>
      </c>
      <c r="E32" s="644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3" t="str">
        <f>IF(นักเรียน!E33="","",นักเรียน!E33)</f>
        <v/>
      </c>
      <c r="E33" s="644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3" t="str">
        <f>IF(นักเรียน!E34="","",นักเรียน!E34)</f>
        <v/>
      </c>
      <c r="E34" s="644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3" t="str">
        <f>IF(นักเรียน!E35="","",นักเรียน!E35)</f>
        <v/>
      </c>
      <c r="E35" s="644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3" t="str">
        <f>IF(นักเรียน!E36="","",นักเรียน!E36)</f>
        <v/>
      </c>
      <c r="E36" s="644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3" t="str">
        <f>IF(นักเรียน!E37="","",นักเรียน!E37)</f>
        <v/>
      </c>
      <c r="E37" s="644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3" t="str">
        <f>IF(นักเรียน!E38="","",นักเรียน!E38)</f>
        <v/>
      </c>
      <c r="E38" s="644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3" t="str">
        <f>IF(นักเรียน!E39="","",นักเรียน!E39)</f>
        <v/>
      </c>
      <c r="E39" s="644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3" t="str">
        <f>IF(นักเรียน!E40="","",นักเรียน!E40)</f>
        <v/>
      </c>
      <c r="E40" s="644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3" t="str">
        <f>IF(นักเรียน!E41="","",นักเรียน!E41)</f>
        <v/>
      </c>
      <c r="E41" s="644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3" t="str">
        <f>IF(นักเรียน!E42="","",นักเรียน!E42)</f>
        <v/>
      </c>
      <c r="E42" s="644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3" t="str">
        <f>IF(นักเรียน!E43="","",นักเรียน!E43)</f>
        <v/>
      </c>
      <c r="E43" s="644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3" t="str">
        <f>IF(นักเรียน!E44="","",นักเรียน!E44)</f>
        <v/>
      </c>
      <c r="E44" s="644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3" t="str">
        <f>IF(นักเรียน!E45="","",นักเรียน!E45)</f>
        <v/>
      </c>
      <c r="E45" s="644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3" t="str">
        <f>IF(นักเรียน!E46="","",นักเรียน!E46)</f>
        <v/>
      </c>
      <c r="E46" s="644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3" t="str">
        <f>IF(นักเรียน!E47="","",นักเรียน!E47)</f>
        <v/>
      </c>
      <c r="E47" s="644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3" t="str">
        <f>IF(นักเรียน!E48="","",นักเรียน!E48)</f>
        <v/>
      </c>
      <c r="E48" s="644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3" t="str">
        <f>IF(นักเรียน!E49="","",นักเรียน!E49)</f>
        <v/>
      </c>
      <c r="E49" s="644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3" t="str">
        <f>IF(นักเรียน!E50="","",นักเรียน!E50)</f>
        <v/>
      </c>
      <c r="E50" s="644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3" t="str">
        <f>IF(นักเรียน!E51="","",นักเรียน!E51)</f>
        <v/>
      </c>
      <c r="E51" s="644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3" t="str">
        <f>IF(นักเรียน!E52="","",นักเรียน!E52)</f>
        <v/>
      </c>
      <c r="E52" s="644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3" t="str">
        <f>IF(นักเรียน!E53="","",นักเรียน!E53)</f>
        <v/>
      </c>
      <c r="E53" s="644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3" t="str">
        <f>IF(นักเรียน!E54="","",นักเรียน!E54)</f>
        <v/>
      </c>
      <c r="E54" s="644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3" t="str">
        <f>IF(นักเรียน!E55="","",นักเรียน!E55)</f>
        <v/>
      </c>
      <c r="E55" s="644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zoomScale="110" zoomScaleNormal="110" workbookViewId="0">
      <selection activeCell="D32" sqref="D32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13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การงานอาชีพและเทคโนโลยี</v>
      </c>
      <c r="D3" s="713"/>
      <c r="E3" s="713"/>
      <c r="F3" s="713"/>
      <c r="G3" s="713"/>
      <c r="H3" s="83"/>
      <c r="I3" s="187" t="s">
        <v>372</v>
      </c>
      <c r="J3" s="91"/>
      <c r="K3" s="91"/>
    </row>
    <row r="4" spans="1:11" x14ac:dyDescent="0.45">
      <c r="A4" s="91"/>
      <c r="B4" s="83"/>
      <c r="C4" s="713" t="str">
        <f>"รายวิชา   "&amp;Home!C11&amp;"    รหัสวิชา  "&amp;Home!C12&amp;"  ชั้น"&amp;Home!C9</f>
        <v>รายวิชา       รหัสวิชา  ง15101  ชั้นประถมศึกษาปีที่ 5</v>
      </c>
      <c r="D4" s="713"/>
      <c r="E4" s="713"/>
      <c r="F4" s="713"/>
      <c r="G4" s="713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14" t="s">
        <v>10</v>
      </c>
      <c r="D6" s="714" t="s">
        <v>149</v>
      </c>
      <c r="E6" s="714" t="s">
        <v>524</v>
      </c>
      <c r="F6" s="716" t="s">
        <v>525</v>
      </c>
      <c r="G6" s="716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15"/>
      <c r="D7" s="715"/>
      <c r="E7" s="715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27"/>
      <c r="D8" s="528" t="s">
        <v>694</v>
      </c>
      <c r="E8" s="529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27">
        <v>1</v>
      </c>
      <c r="D9" s="530" t="s">
        <v>695</v>
      </c>
      <c r="E9" s="527" t="s">
        <v>696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27">
        <v>2</v>
      </c>
      <c r="D10" s="531" t="s">
        <v>697</v>
      </c>
      <c r="E10" s="527" t="s">
        <v>698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27">
        <v>3</v>
      </c>
      <c r="D11" s="530" t="s">
        <v>699</v>
      </c>
      <c r="E11" s="527" t="s">
        <v>700</v>
      </c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27">
        <v>4</v>
      </c>
      <c r="D12" s="530" t="s">
        <v>701</v>
      </c>
      <c r="E12" s="527" t="s">
        <v>702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27"/>
      <c r="D13" s="528" t="s">
        <v>703</v>
      </c>
      <c r="E13" s="527"/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27">
        <v>5</v>
      </c>
      <c r="D14" s="530" t="s">
        <v>704</v>
      </c>
      <c r="E14" s="527" t="s">
        <v>705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27">
        <v>6</v>
      </c>
      <c r="D15" s="530" t="s">
        <v>706</v>
      </c>
      <c r="E15" s="527" t="s">
        <v>707</v>
      </c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27"/>
      <c r="D16" s="530" t="s">
        <v>708</v>
      </c>
      <c r="E16" s="527"/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27"/>
      <c r="D17" s="530" t="s">
        <v>709</v>
      </c>
      <c r="E17" s="527"/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27">
        <v>7</v>
      </c>
      <c r="D18" s="530" t="s">
        <v>710</v>
      </c>
      <c r="E18" s="527" t="s">
        <v>711</v>
      </c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27">
        <v>8</v>
      </c>
      <c r="D19" s="531" t="s">
        <v>712</v>
      </c>
      <c r="E19" s="527" t="s">
        <v>713</v>
      </c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27">
        <v>9</v>
      </c>
      <c r="D20" s="530" t="s">
        <v>714</v>
      </c>
      <c r="E20" s="527" t="s">
        <v>715</v>
      </c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27"/>
      <c r="D21" s="530" t="s">
        <v>716</v>
      </c>
      <c r="E21" s="527"/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27"/>
      <c r="D22" s="528" t="s">
        <v>717</v>
      </c>
      <c r="E22" s="527"/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27">
        <v>10</v>
      </c>
      <c r="D23" s="530" t="s">
        <v>718</v>
      </c>
      <c r="E23" s="527" t="s">
        <v>719</v>
      </c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27"/>
      <c r="D24" s="530" t="s">
        <v>720</v>
      </c>
      <c r="E24" s="527"/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27">
        <v>11</v>
      </c>
      <c r="D25" s="530" t="s">
        <v>721</v>
      </c>
      <c r="E25" s="527" t="s">
        <v>722</v>
      </c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27"/>
      <c r="D26" s="528" t="s">
        <v>723</v>
      </c>
      <c r="E26" s="527"/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27">
        <v>12</v>
      </c>
      <c r="D27" s="530" t="s">
        <v>724</v>
      </c>
      <c r="E27" s="527" t="s">
        <v>725</v>
      </c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527">
        <v>13</v>
      </c>
      <c r="D28" s="530" t="s">
        <v>726</v>
      </c>
      <c r="E28" s="527" t="s">
        <v>727</v>
      </c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527"/>
      <c r="D29" s="530"/>
      <c r="E29" s="527"/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527"/>
      <c r="D30" s="530"/>
      <c r="E30" s="527"/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527"/>
      <c r="D31" s="530"/>
      <c r="E31" s="527"/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527"/>
      <c r="D32" s="530"/>
      <c r="E32" s="527"/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527"/>
      <c r="D33" s="530"/>
      <c r="E33" s="527"/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527"/>
      <c r="D34" s="530"/>
      <c r="E34" s="527"/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527"/>
      <c r="D35" s="530"/>
      <c r="E35" s="527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527"/>
      <c r="D36" s="528"/>
      <c r="E36" s="527"/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527"/>
      <c r="D37" s="530"/>
      <c r="E37" s="527"/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527"/>
      <c r="D38" s="530"/>
      <c r="E38" s="527"/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527"/>
      <c r="D39" s="528"/>
      <c r="E39" s="527"/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527"/>
      <c r="D40" s="531"/>
      <c r="E40" s="527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527"/>
      <c r="D41" s="530"/>
      <c r="E41" s="527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topLeftCell="A4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44" t="s">
        <v>142</v>
      </c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45"/>
      <c r="D3" s="745"/>
      <c r="E3" s="745"/>
      <c r="F3" s="745"/>
      <c r="G3" s="745"/>
      <c r="H3" s="745"/>
      <c r="I3" s="745"/>
      <c r="J3" s="745"/>
      <c r="K3" s="745"/>
      <c r="L3" s="745"/>
      <c r="M3" s="745"/>
      <c r="N3" s="745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38" t="s">
        <v>60</v>
      </c>
      <c r="F45" s="738"/>
      <c r="G45" s="746"/>
      <c r="H45" s="738" t="s">
        <v>447</v>
      </c>
      <c r="I45" s="738"/>
      <c r="J45" s="738"/>
      <c r="K45" s="742" t="s">
        <v>448</v>
      </c>
      <c r="L45" s="738"/>
      <c r="M45" s="738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43" t="str">
        <f>IF(เกณฑ์!G9="","",เกณฑ์!G9)</f>
        <v>0</v>
      </c>
      <c r="F46" s="743"/>
      <c r="G46" s="743"/>
      <c r="H46" s="739" t="str">
        <f>IF(เกณฑ์!F9="","",เกณฑ์!F9)</f>
        <v>ต่ำกว่าเกณฑ์</v>
      </c>
      <c r="I46" s="739"/>
      <c r="J46" s="739"/>
      <c r="K46" s="743" t="str">
        <f>IF(เกณฑ์!C9="","",เกณฑ์!C9&amp;" - "&amp;เกณฑ์!E9)</f>
        <v>0 - 49</v>
      </c>
      <c r="L46" s="743"/>
      <c r="M46" s="743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36" t="str">
        <f>IF(เกณฑ์!G10="","",เกณฑ์!G10)</f>
        <v>1</v>
      </c>
      <c r="F47" s="736"/>
      <c r="G47" s="736"/>
      <c r="H47" s="740" t="str">
        <f>IF(เกณฑ์!F10="","",เกณฑ์!F10)</f>
        <v>ผ่านเกณฑ์ขั้นต่ำ</v>
      </c>
      <c r="I47" s="740"/>
      <c r="J47" s="740"/>
      <c r="K47" s="736" t="str">
        <f>IF(เกณฑ์!C10="","",เกณฑ์!C10&amp;" - "&amp;เกณฑ์!E10)</f>
        <v>50 - 54</v>
      </c>
      <c r="L47" s="736"/>
      <c r="M47" s="736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36" t="str">
        <f>IF(เกณฑ์!G11="","",เกณฑ์!G11)</f>
        <v>1.5</v>
      </c>
      <c r="F48" s="736"/>
      <c r="G48" s="736"/>
      <c r="H48" s="740" t="str">
        <f>IF(เกณฑ์!F11="","",เกณฑ์!F11)</f>
        <v>พอใช้</v>
      </c>
      <c r="I48" s="740"/>
      <c r="J48" s="740"/>
      <c r="K48" s="736" t="str">
        <f>IF(เกณฑ์!C11="","",เกณฑ์!C11&amp;" - "&amp;เกณฑ์!E11)</f>
        <v>55 - 59</v>
      </c>
      <c r="L48" s="736"/>
      <c r="M48" s="736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36" t="str">
        <f>IF(เกณฑ์!G12="","",เกณฑ์!G12)</f>
        <v>2</v>
      </c>
      <c r="F49" s="736"/>
      <c r="G49" s="736"/>
      <c r="H49" s="740" t="str">
        <f>IF(เกณฑ์!F12="","",เกณฑ์!F12)</f>
        <v>ปานกลาง</v>
      </c>
      <c r="I49" s="740"/>
      <c r="J49" s="740"/>
      <c r="K49" s="736" t="str">
        <f>IF(เกณฑ์!C12="","",เกณฑ์!C12&amp;" - "&amp;เกณฑ์!E12)</f>
        <v>60 - 64</v>
      </c>
      <c r="L49" s="736"/>
      <c r="M49" s="736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36" t="str">
        <f>IF(เกณฑ์!G13="","",เกณฑ์!G13)</f>
        <v>2.5</v>
      </c>
      <c r="F50" s="736"/>
      <c r="G50" s="736"/>
      <c r="H50" s="740" t="str">
        <f>IF(เกณฑ์!F13="","",เกณฑ์!F13)</f>
        <v>ค่อนข้างดี</v>
      </c>
      <c r="I50" s="740"/>
      <c r="J50" s="740"/>
      <c r="K50" s="736" t="str">
        <f>IF(เกณฑ์!C13="","",เกณฑ์!C13&amp;" - "&amp;เกณฑ์!E13)</f>
        <v>65 - 69</v>
      </c>
      <c r="L50" s="736"/>
      <c r="M50" s="736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36" t="str">
        <f>IF(เกณฑ์!G14="","",เกณฑ์!G14)</f>
        <v>3</v>
      </c>
      <c r="F51" s="736"/>
      <c r="G51" s="736"/>
      <c r="H51" s="740" t="str">
        <f>IF(เกณฑ์!F14="","",เกณฑ์!F14)</f>
        <v>ดี</v>
      </c>
      <c r="I51" s="740"/>
      <c r="J51" s="740"/>
      <c r="K51" s="736" t="str">
        <f>IF(เกณฑ์!C14="","",เกณฑ์!C14&amp;" - "&amp;เกณฑ์!E14)</f>
        <v>70 - 74</v>
      </c>
      <c r="L51" s="736"/>
      <c r="M51" s="736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36" t="str">
        <f>IF(เกณฑ์!G15="","",เกณฑ์!G15)</f>
        <v>3.5</v>
      </c>
      <c r="F52" s="736"/>
      <c r="G52" s="736"/>
      <c r="H52" s="740" t="str">
        <f>IF(เกณฑ์!F15="","",เกณฑ์!F15)</f>
        <v>ดีมาก</v>
      </c>
      <c r="I52" s="740"/>
      <c r="J52" s="740"/>
      <c r="K52" s="736" t="str">
        <f>IF(เกณฑ์!C15="","",เกณฑ์!C15&amp;" - "&amp;เกณฑ์!E15)</f>
        <v>75 - 79</v>
      </c>
      <c r="L52" s="736"/>
      <c r="M52" s="736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37" t="str">
        <f>IF(เกณฑ์!G16="","",เกณฑ์!G16)</f>
        <v>4</v>
      </c>
      <c r="F53" s="737"/>
      <c r="G53" s="737"/>
      <c r="H53" s="741" t="str">
        <f>IF(เกณฑ์!F16="","",เกณฑ์!F16)</f>
        <v>ดีเยี่ยม</v>
      </c>
      <c r="I53" s="741"/>
      <c r="J53" s="741"/>
      <c r="K53" s="737" t="str">
        <f>IF(เกณฑ์!C16="","",เกณฑ์!C16&amp;" - "&amp;เกณฑ์!E16)</f>
        <v>80 - 100</v>
      </c>
      <c r="L53" s="737"/>
      <c r="M53" s="737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30" t="s">
        <v>77</v>
      </c>
      <c r="F57" s="730"/>
      <c r="G57" s="730"/>
      <c r="H57" s="730"/>
      <c r="I57" s="730" t="s">
        <v>458</v>
      </c>
      <c r="J57" s="730"/>
      <c r="K57" s="730"/>
      <c r="L57" s="730"/>
      <c r="M57" s="730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23" t="s">
        <v>85</v>
      </c>
      <c r="F58" s="723"/>
      <c r="G58" s="723"/>
      <c r="H58" s="723"/>
      <c r="I58" s="731" t="s">
        <v>528</v>
      </c>
      <c r="J58" s="731"/>
      <c r="K58" s="731"/>
      <c r="L58" s="731"/>
      <c r="M58" s="731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24" t="s">
        <v>86</v>
      </c>
      <c r="F59" s="724"/>
      <c r="G59" s="724"/>
      <c r="H59" s="724"/>
      <c r="I59" s="732" t="s">
        <v>528</v>
      </c>
      <c r="J59" s="732"/>
      <c r="K59" s="732"/>
      <c r="L59" s="732"/>
      <c r="M59" s="732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24" t="s">
        <v>87</v>
      </c>
      <c r="F60" s="724"/>
      <c r="G60" s="724"/>
      <c r="H60" s="724"/>
      <c r="I60" s="732" t="s">
        <v>528</v>
      </c>
      <c r="J60" s="732"/>
      <c r="K60" s="732"/>
      <c r="L60" s="732"/>
      <c r="M60" s="732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24" t="s">
        <v>88</v>
      </c>
      <c r="F61" s="724"/>
      <c r="G61" s="724"/>
      <c r="H61" s="724"/>
      <c r="I61" s="732" t="s">
        <v>528</v>
      </c>
      <c r="J61" s="732"/>
      <c r="K61" s="732"/>
      <c r="L61" s="732"/>
      <c r="M61" s="732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24" t="s">
        <v>89</v>
      </c>
      <c r="F62" s="724"/>
      <c r="G62" s="724"/>
      <c r="H62" s="724"/>
      <c r="I62" s="732" t="s">
        <v>529</v>
      </c>
      <c r="J62" s="732"/>
      <c r="K62" s="732"/>
      <c r="L62" s="732"/>
      <c r="M62" s="732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24" t="s">
        <v>90</v>
      </c>
      <c r="F63" s="724"/>
      <c r="G63" s="724"/>
      <c r="H63" s="724"/>
      <c r="I63" s="732" t="s">
        <v>529</v>
      </c>
      <c r="J63" s="732"/>
      <c r="K63" s="732"/>
      <c r="L63" s="732"/>
      <c r="M63" s="732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24" t="s">
        <v>91</v>
      </c>
      <c r="F64" s="724"/>
      <c r="G64" s="724"/>
      <c r="H64" s="724"/>
      <c r="I64" s="732" t="s">
        <v>529</v>
      </c>
      <c r="J64" s="732"/>
      <c r="K64" s="732"/>
      <c r="L64" s="732"/>
      <c r="M64" s="732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25" t="s">
        <v>92</v>
      </c>
      <c r="F65" s="725"/>
      <c r="G65" s="725"/>
      <c r="H65" s="725"/>
      <c r="I65" s="733" t="s">
        <v>528</v>
      </c>
      <c r="J65" s="734"/>
      <c r="K65" s="734"/>
      <c r="L65" s="734"/>
      <c r="M65" s="735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26" t="s">
        <v>462</v>
      </c>
      <c r="F73" s="726"/>
      <c r="G73" s="726"/>
      <c r="H73" s="726" t="s">
        <v>447</v>
      </c>
      <c r="I73" s="726"/>
      <c r="J73" s="726"/>
      <c r="K73" s="726" t="s">
        <v>448</v>
      </c>
      <c r="L73" s="726"/>
      <c r="M73" s="726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28">
        <f>เกณฑ์!N5</f>
        <v>0</v>
      </c>
      <c r="F74" s="729"/>
      <c r="G74" s="729"/>
      <c r="H74" s="723" t="str">
        <f>เกณฑ์!M5</f>
        <v>ไม่ผ่าน</v>
      </c>
      <c r="I74" s="723"/>
      <c r="J74" s="723"/>
      <c r="K74" s="727" t="str">
        <f>เกณฑ์!J5&amp;" - "&amp;เกณฑ์!L5</f>
        <v>0 - 49</v>
      </c>
      <c r="L74" s="727"/>
      <c r="M74" s="727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17">
        <f>เกณฑ์!N6</f>
        <v>1</v>
      </c>
      <c r="F75" s="718"/>
      <c r="G75" s="718"/>
      <c r="H75" s="724" t="str">
        <f>เกณฑ์!M6</f>
        <v>ผ่าน</v>
      </c>
      <c r="I75" s="724"/>
      <c r="J75" s="724"/>
      <c r="K75" s="721" t="str">
        <f>เกณฑ์!J6&amp;" - "&amp;เกณฑ์!L6</f>
        <v>50 - 64</v>
      </c>
      <c r="L75" s="721"/>
      <c r="M75" s="721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17">
        <f>เกณฑ์!N7</f>
        <v>2</v>
      </c>
      <c r="F76" s="718"/>
      <c r="G76" s="718"/>
      <c r="H76" s="724" t="str">
        <f>เกณฑ์!M7</f>
        <v>ดี</v>
      </c>
      <c r="I76" s="724"/>
      <c r="J76" s="724"/>
      <c r="K76" s="721" t="str">
        <f>เกณฑ์!J7&amp;" - "&amp;เกณฑ์!L7</f>
        <v>65 - 79</v>
      </c>
      <c r="L76" s="721"/>
      <c r="M76" s="721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19">
        <f>เกณฑ์!N8</f>
        <v>3</v>
      </c>
      <c r="F77" s="720"/>
      <c r="G77" s="720"/>
      <c r="H77" s="725" t="str">
        <f>เกณฑ์!M8</f>
        <v>ดีเยี่ยม</v>
      </c>
      <c r="I77" s="725"/>
      <c r="J77" s="725"/>
      <c r="K77" s="722" t="str">
        <f>เกณฑ์!J8&amp;" - "&amp;เกณฑ์!L8</f>
        <v>80 - 100</v>
      </c>
      <c r="L77" s="722"/>
      <c r="M77" s="722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47" t="s">
        <v>147</v>
      </c>
      <c r="D3" s="747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48" t="s">
        <v>360</v>
      </c>
      <c r="D46" s="748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48" t="s">
        <v>359</v>
      </c>
      <c r="C48" s="748"/>
      <c r="D48" s="83"/>
      <c r="E48" s="83"/>
      <c r="F48" s="83"/>
    </row>
    <row r="49" spans="1:6" ht="20.25" customHeight="1" x14ac:dyDescent="0.45">
      <c r="A49" s="83"/>
      <c r="B49" s="748" t="s">
        <v>371</v>
      </c>
      <c r="C49" s="748"/>
      <c r="D49" s="83"/>
      <c r="E49" s="83"/>
      <c r="F49" s="83"/>
    </row>
    <row r="50" spans="1:6" ht="20.25" customHeight="1" x14ac:dyDescent="0.45">
      <c r="A50" s="83"/>
      <c r="B50" s="748"/>
      <c r="C50" s="748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49" t="str">
        <f>"  /"&amp;Home!F9</f>
        <v xml:space="preserve">  /2558</v>
      </c>
      <c r="D4" s="749"/>
      <c r="E4" s="749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5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นางเชาวลี  จำปามูล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ครูชำนาญการพิเศษ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5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49" t="str">
        <f>"("&amp;Home!C15&amp;")"</f>
        <v>(นางเชาวลี  จำปามูล)</v>
      </c>
      <c r="E18" s="749"/>
      <c r="F18" s="749"/>
      <c r="G18" s="749"/>
      <c r="H18" s="749"/>
      <c r="I18" s="749"/>
      <c r="J18" s="749"/>
      <c r="K18" s="749"/>
      <c r="L18" s="427"/>
    </row>
    <row r="19" spans="2:12" x14ac:dyDescent="0.35">
      <c r="B19" s="427"/>
      <c r="C19" s="427"/>
      <c r="D19" s="749" t="str">
        <f>"ตำแหน่ง  "&amp;Home!F14&amp;" โรงเรียน"&amp;Home!C3</f>
        <v>ตำแหน่ง  ครูชำนาญการพิเศษ โรงเรียนบ้านหนองขามนาดี</v>
      </c>
      <c r="E19" s="749"/>
      <c r="F19" s="749"/>
      <c r="G19" s="749"/>
      <c r="H19" s="749"/>
      <c r="I19" s="749"/>
      <c r="J19" s="749"/>
      <c r="K19" s="749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50" t="s">
        <v>634</v>
      </c>
      <c r="M1" s="750"/>
      <c r="N1" s="750"/>
      <c r="O1" s="750"/>
      <c r="P1" s="750"/>
      <c r="Q1" s="750"/>
      <c r="R1" s="750"/>
      <c r="S1" s="750"/>
      <c r="T1" s="750"/>
      <c r="U1" s="485"/>
      <c r="V1" s="172"/>
    </row>
    <row r="2" spans="2:24" ht="28.5" customHeight="1" x14ac:dyDescent="0.45">
      <c r="B2" s="129"/>
      <c r="C2" s="129"/>
      <c r="D2" s="759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ง15101  ชั้นประถมศึกษาปีที่ 5  ปีการศึกษา 2557</v>
      </c>
      <c r="E2" s="759"/>
      <c r="F2" s="759"/>
      <c r="G2" s="759"/>
      <c r="H2" s="759"/>
      <c r="I2" s="759"/>
      <c r="J2" s="759"/>
      <c r="K2" s="759"/>
      <c r="L2" s="759"/>
      <c r="M2" s="759"/>
      <c r="N2" s="761" t="str">
        <f>D2</f>
        <v>ประกาศผลการประเมินรายวิชา    รหัสวิชา ง15101  ชั้นประถมศึกษาปีที่ 5  ปีการศึกษา 2557</v>
      </c>
      <c r="O2" s="761"/>
      <c r="P2" s="761"/>
      <c r="Q2" s="761"/>
      <c r="R2" s="761"/>
      <c r="S2" s="761"/>
      <c r="T2" s="761"/>
      <c r="U2" s="761"/>
      <c r="V2" s="761"/>
      <c r="W2" s="761"/>
    </row>
    <row r="3" spans="2:24" ht="20.25" customHeight="1" x14ac:dyDescent="0.45">
      <c r="B3" s="129"/>
      <c r="C3" s="130"/>
      <c r="D3" s="760" t="s">
        <v>315</v>
      </c>
      <c r="E3" s="760"/>
      <c r="F3" s="760"/>
      <c r="G3" s="760"/>
      <c r="H3" s="760"/>
      <c r="I3" s="760"/>
      <c r="J3" s="760"/>
      <c r="K3" s="760"/>
      <c r="L3" s="760"/>
      <c r="M3" s="760"/>
      <c r="N3" s="760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60"/>
      <c r="P3" s="760"/>
      <c r="Q3" s="760"/>
      <c r="R3" s="760"/>
      <c r="S3" s="760"/>
      <c r="T3" s="760"/>
      <c r="U3" s="760"/>
      <c r="V3" s="760"/>
      <c r="W3" s="760"/>
    </row>
    <row r="4" spans="2:24" s="127" customFormat="1" ht="20.25" customHeight="1" x14ac:dyDescent="0.45">
      <c r="B4" s="751" t="s">
        <v>0</v>
      </c>
      <c r="C4" s="752" t="s">
        <v>20</v>
      </c>
      <c r="D4" s="751" t="s">
        <v>17</v>
      </c>
      <c r="E4" s="440" t="s">
        <v>6</v>
      </c>
      <c r="F4" s="440" t="s">
        <v>6</v>
      </c>
      <c r="G4" s="755" t="s">
        <v>614</v>
      </c>
      <c r="H4" s="756"/>
      <c r="I4" s="758" t="s">
        <v>296</v>
      </c>
      <c r="J4" s="758"/>
      <c r="K4" s="758"/>
      <c r="L4" s="758"/>
      <c r="M4" s="758"/>
      <c r="N4" s="758" t="s">
        <v>63</v>
      </c>
      <c r="O4" s="758"/>
      <c r="P4" s="758"/>
      <c r="Q4" s="758"/>
      <c r="R4" s="758"/>
      <c r="S4" s="758"/>
      <c r="T4" s="758"/>
      <c r="U4" s="758"/>
      <c r="V4" s="758"/>
      <c r="W4" s="758"/>
      <c r="X4" s="128"/>
    </row>
    <row r="5" spans="2:24" s="127" customFormat="1" ht="20.25" customHeight="1" x14ac:dyDescent="0.4">
      <c r="B5" s="751"/>
      <c r="C5" s="753"/>
      <c r="D5" s="751"/>
      <c r="E5" s="441" t="s">
        <v>613</v>
      </c>
      <c r="F5" s="441" t="s">
        <v>627</v>
      </c>
      <c r="G5" s="497" t="s">
        <v>6</v>
      </c>
      <c r="H5" s="757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57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57" t="s">
        <v>61</v>
      </c>
      <c r="X5" s="128"/>
    </row>
    <row r="6" spans="2:24" s="127" customFormat="1" ht="20.25" customHeight="1" x14ac:dyDescent="0.4">
      <c r="B6" s="751"/>
      <c r="C6" s="754"/>
      <c r="D6" s="751"/>
      <c r="E6" s="442">
        <v>100</v>
      </c>
      <c r="F6" s="442">
        <v>100</v>
      </c>
      <c r="G6" s="498">
        <v>100</v>
      </c>
      <c r="H6" s="757"/>
      <c r="I6" s="132" t="s">
        <v>531</v>
      </c>
      <c r="J6" s="132" t="s">
        <v>531</v>
      </c>
      <c r="K6" s="132" t="s">
        <v>531</v>
      </c>
      <c r="L6" s="132" t="s">
        <v>298</v>
      </c>
      <c r="M6" s="757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57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3086</v>
      </c>
      <c r="D7" s="304" t="str">
        <f>IF(นักเรียน!E6="","",นักเรียน!E6)</f>
        <v>เด็กชายอัศนี   มาทมูล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3087</v>
      </c>
      <c r="D8" s="298" t="str">
        <f>IF(นักเรียน!E7="","",นักเรียน!E7)</f>
        <v>เด็กชายเจษฎา  มหาวอ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3088</v>
      </c>
      <c r="D9" s="298" t="str">
        <f>IF(นักเรียน!E8="","",นักเรียน!E8)</f>
        <v>เด็กชายภาณุกร  ประธาน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3089</v>
      </c>
      <c r="D10" s="298" t="str">
        <f>IF(นักเรียน!E9="","",นักเรียน!E9)</f>
        <v>เด็กชายโกศล  โสนะแสน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3090</v>
      </c>
      <c r="D11" s="298" t="str">
        <f>IF(นักเรียน!E10="","",นักเรียน!E10)</f>
        <v>เด็กชายอิศวะ  ปุมสันเทียะ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3092</v>
      </c>
      <c r="D12" s="298" t="str">
        <f>IF(นักเรียน!E11="","",นักเรียน!E11)</f>
        <v>เด็กชายอัษฎาวุธ  จันคำ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3093</v>
      </c>
      <c r="D13" s="298" t="str">
        <f>IF(นักเรียน!E12="","",นักเรียน!E12)</f>
        <v xml:space="preserve">เด็กหญิงเอมอร  หล่มศักดิ์   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3094</v>
      </c>
      <c r="D14" s="298" t="str">
        <f>IF(นักเรียน!E13="","",นักเรียน!E13)</f>
        <v>เด็กหญิงนิดานุช  ชัยสงค์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3095</v>
      </c>
      <c r="D15" s="298" t="str">
        <f>IF(นักเรียน!E14="","",นักเรียน!E14)</f>
        <v>เด็กชายวุฒิชัย  ใจหาญ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3096</v>
      </c>
      <c r="D16" s="298" t="str">
        <f>IF(นักเรียน!E15="","",นักเรียน!E15)</f>
        <v>เด็กหญิงสุจิตรา  สุขแก้ว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3097</v>
      </c>
      <c r="D17" s="298" t="str">
        <f>IF(นักเรียน!E16="","",นักเรียน!E16)</f>
        <v>เด็กหญิงกาญจนา  นามวันสา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3098</v>
      </c>
      <c r="D18" s="298" t="str">
        <f>IF(นักเรียน!E17="","",นักเรียน!E17)</f>
        <v>เด็กหญิงญาณิศา  วงศ์ชาลี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3099</v>
      </c>
      <c r="D19" s="298" t="str">
        <f>IF(นักเรียน!E18="","",นักเรียน!E18)</f>
        <v>เด็กหญิงรวิภา  สาครขันธ์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3100</v>
      </c>
      <c r="D20" s="298" t="str">
        <f>IF(นักเรียน!E19="","",นักเรียน!E19)</f>
        <v>เด็กหญิงปิยาพัชร  สีมา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3101</v>
      </c>
      <c r="D21" s="298" t="str">
        <f>IF(นักเรียน!E20="","",นักเรียน!E20)</f>
        <v>เด็กหญิงเกวลิน  มอไธสง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3104</v>
      </c>
      <c r="D22" s="298" t="str">
        <f>IF(นักเรียน!E21="","",นักเรียน!E21)</f>
        <v>เด็กหญิงอติกานต์  ใจภักดี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3106</v>
      </c>
      <c r="D23" s="298" t="str">
        <f>IF(นักเรียน!E22="","",นักเรียน!E22)</f>
        <v>เด็กชายณัฐวุฒิ  จุนเจือ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3110</v>
      </c>
      <c r="D24" s="298" t="str">
        <f>IF(นักเรียน!E23="","",นักเรียน!E23)</f>
        <v>เด็กชายสหรัฐ   เจริญทรัพย์อมร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3216</v>
      </c>
      <c r="D25" s="298" t="str">
        <f>IF(นักเรียน!E24="","",นักเรียน!E24)</f>
        <v>เด็กหญิงกัญญารัตน์  ลาดนอก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>
        <f>IF(นักเรียน!C25="","",นักเรียน!C25)</f>
        <v>3318</v>
      </c>
      <c r="D26" s="298" t="str">
        <f>IF(นักเรียน!E25="","",นักเรียน!E25)</f>
        <v>เด็กชายประภวิษณ์  ทองสุข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 t="str">
        <f>IF(นักเรียน!C26="","",นักเรียน!C26)</f>
        <v/>
      </c>
      <c r="D27" s="298" t="str">
        <f>IF(นักเรียน!E26="","",นักเรียน!E26)</f>
        <v/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 t="str">
        <f>IF(นักเรียน!C27="","",นักเรียน!C27)</f>
        <v/>
      </c>
      <c r="D28" s="298" t="str">
        <f>IF(นักเรียน!E27="","",นักเรียน!E27)</f>
        <v/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 t="str">
        <f>IF(นักเรียน!C28="","",นักเรียน!C28)</f>
        <v/>
      </c>
      <c r="D29" s="298" t="str">
        <f>IF(นักเรียน!E28="","",นักเรียน!E28)</f>
        <v/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 t="str">
        <f>IF(นักเรียน!C29="","",นักเรียน!C29)</f>
        <v/>
      </c>
      <c r="D30" s="298" t="str">
        <f>IF(นักเรียน!E29="","",นักเรียน!E29)</f>
        <v/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 t="str">
        <f>IF(นักเรียน!C30="","",นักเรียน!C30)</f>
        <v/>
      </c>
      <c r="D31" s="298" t="str">
        <f>IF(นักเรียน!E30="","",นักเรียน!E30)</f>
        <v/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36" t="s">
        <v>348</v>
      </c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37" t="s">
        <v>359</v>
      </c>
      <c r="G31" s="537"/>
      <c r="H31" s="537"/>
      <c r="I31" s="537"/>
      <c r="J31" s="537"/>
      <c r="K31" s="537"/>
      <c r="L31" s="537"/>
      <c r="M31" s="537"/>
      <c r="N31" s="537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38" t="s">
        <v>361</v>
      </c>
      <c r="G32" s="538"/>
      <c r="H32" s="538"/>
      <c r="I32" s="538"/>
      <c r="J32" s="538"/>
      <c r="K32" s="538"/>
      <c r="L32" s="538"/>
      <c r="M32" s="538"/>
      <c r="N32" s="538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39" t="s">
        <v>314</v>
      </c>
      <c r="L58" s="539"/>
      <c r="M58" s="539"/>
      <c r="N58" s="539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35" t="s">
        <v>513</v>
      </c>
      <c r="L59" s="535"/>
      <c r="M59" s="535"/>
      <c r="N59" s="535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35" t="s">
        <v>514</v>
      </c>
      <c r="L60" s="535"/>
      <c r="M60" s="535"/>
      <c r="N60" s="535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35" t="s">
        <v>515</v>
      </c>
      <c r="L61" s="535"/>
      <c r="M61" s="535"/>
      <c r="N61" s="535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35" t="s">
        <v>516</v>
      </c>
      <c r="L62" s="535"/>
      <c r="M62" s="535"/>
      <c r="N62" s="535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35" t="s">
        <v>517</v>
      </c>
      <c r="L63" s="535"/>
      <c r="M63" s="535"/>
      <c r="N63" s="535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35" t="s">
        <v>518</v>
      </c>
      <c r="L64" s="535"/>
      <c r="M64" s="535"/>
      <c r="N64" s="535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35" t="s">
        <v>519</v>
      </c>
      <c r="L65" s="535"/>
      <c r="M65" s="535"/>
      <c r="N65" s="535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35" t="s">
        <v>520</v>
      </c>
      <c r="L66" s="535"/>
      <c r="M66" s="535"/>
      <c r="N66" s="535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40" t="s">
        <v>625</v>
      </c>
      <c r="K75" s="540"/>
      <c r="L75" s="540"/>
      <c r="M75" s="540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40" t="s">
        <v>626</v>
      </c>
      <c r="K76" s="540"/>
      <c r="L76" s="540"/>
      <c r="M76" s="540"/>
      <c r="N76" s="540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34" t="s">
        <v>411</v>
      </c>
      <c r="D80" s="534"/>
      <c r="E80" s="534"/>
      <c r="F80" s="534"/>
      <c r="G80" s="534"/>
      <c r="H80" s="534"/>
      <c r="I80" s="534"/>
      <c r="J80" s="534"/>
      <c r="K80" s="534"/>
      <c r="L80" s="534"/>
      <c r="M80" s="534"/>
      <c r="N80" s="534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65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</row>
    <row r="3" spans="2:29" ht="18.75" customHeight="1" x14ac:dyDescent="0.45">
      <c r="B3" s="767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</row>
    <row r="4" spans="2:29" ht="18.75" customHeight="1" x14ac:dyDescent="0.45">
      <c r="B4" s="766" t="str">
        <f>"วิชา"&amp;Home!C11&amp;"   ชั้น"&amp;Home!C9</f>
        <v>วิชา   ชั้นประถมศึกษาปีที่ 5</v>
      </c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64" t="str">
        <f>IF(Home!C15="","","ลงชื่อ                                       ผู้สอน")</f>
        <v>ลงชื่อ                                       ผู้สอน</v>
      </c>
      <c r="D44" s="764"/>
      <c r="E44" s="764"/>
      <c r="F44" s="764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63" t="str">
        <f>IF(Home!C15="","","("&amp;Home!C15&amp;")")</f>
        <v>(นางเชาวลี  จำปามูล)</v>
      </c>
      <c r="D45" s="763"/>
      <c r="E45" s="763"/>
      <c r="F45" s="763"/>
      <c r="G45" s="422"/>
      <c r="H45" s="763" t="str">
        <f>IF(Home!C19="","","("&amp;Home!C19&amp;")")</f>
        <v>(นายกนก จำปามูล)</v>
      </c>
      <c r="I45" s="763"/>
      <c r="J45" s="763"/>
      <c r="K45" s="763"/>
      <c r="L45" s="423"/>
      <c r="M45" s="422"/>
    </row>
    <row r="46" spans="2:13" ht="19.5" customHeight="1" x14ac:dyDescent="0.45">
      <c r="B46" s="422"/>
      <c r="C46" s="762" t="str">
        <f>IF(Home!C15="","","ตำแหน่ง "&amp;Home!F14&amp;"โรงเรียน"&amp;Home!C3)</f>
        <v>ตำแหน่ง ครูชำนาญการพิเศษโรงเรียนบ้านหนองขามนาดี</v>
      </c>
      <c r="D46" s="762"/>
      <c r="E46" s="762"/>
      <c r="F46" s="762"/>
      <c r="G46" s="762"/>
      <c r="H46" s="762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62"/>
      <c r="J46" s="762"/>
      <c r="K46" s="762"/>
      <c r="L46" s="762"/>
      <c r="M46" s="762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69" t="s">
        <v>317</v>
      </c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  <c r="O3" s="769"/>
      <c r="P3" s="180"/>
      <c r="Q3" s="177"/>
      <c r="R3" s="177"/>
    </row>
    <row r="4" spans="1:18" x14ac:dyDescent="0.45">
      <c r="A4" s="177"/>
      <c r="B4" s="180"/>
      <c r="C4" s="769"/>
      <c r="D4" s="769"/>
      <c r="E4" s="769"/>
      <c r="F4" s="769"/>
      <c r="G4" s="769"/>
      <c r="H4" s="769"/>
      <c r="I4" s="769"/>
      <c r="J4" s="769"/>
      <c r="K4" s="769"/>
      <c r="L4" s="769"/>
      <c r="M4" s="769"/>
      <c r="N4" s="769"/>
      <c r="O4" s="769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40" t="s">
        <v>624</v>
      </c>
      <c r="I22" s="540"/>
      <c r="J22" s="540"/>
      <c r="K22" s="540"/>
      <c r="L22" s="540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40" t="s">
        <v>626</v>
      </c>
      <c r="I23" s="540"/>
      <c r="J23" s="540"/>
      <c r="K23" s="540"/>
      <c r="L23" s="540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40" t="s">
        <v>625</v>
      </c>
      <c r="I25" s="540"/>
      <c r="J25" s="540"/>
      <c r="K25" s="540"/>
      <c r="L25" s="540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40"/>
      <c r="G26" s="540"/>
      <c r="H26" s="540"/>
      <c r="I26" s="540"/>
      <c r="J26" s="540"/>
      <c r="K26" s="540"/>
      <c r="L26" s="540"/>
      <c r="M26" s="540"/>
      <c r="N26" s="540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40" t="s">
        <v>625</v>
      </c>
      <c r="J28" s="540"/>
      <c r="K28" s="540"/>
      <c r="L28" s="540"/>
      <c r="M28" s="540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40"/>
      <c r="J29" s="540"/>
      <c r="K29" s="540"/>
      <c r="L29" s="540"/>
      <c r="M29" s="540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68"/>
      <c r="D47" s="768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41" t="s">
        <v>540</v>
      </c>
      <c r="C2" s="541"/>
      <c r="D2" s="541"/>
      <c r="E2" s="541"/>
      <c r="F2" s="541"/>
      <c r="G2" s="541"/>
      <c r="I2" s="319" t="str">
        <f>Home!B11&amp;Home!C11&amp;"  ชั้น"&amp;Home!C9&amp;"  "&amp;Home!E5&amp;"  "&amp;Home!F5</f>
        <v>รายวิชา  ชั้นประถมศึกษาปีที่ 5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42" t="s">
        <v>632</v>
      </c>
      <c r="G6" s="543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C26" sqref="C26:E31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59" t="s">
        <v>309</v>
      </c>
      <c r="O1" s="559"/>
      <c r="P1" s="559"/>
      <c r="Q1" s="559"/>
      <c r="R1" s="559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49" t="str">
        <f>"รายชื่อนักเรียน  ชั้น"&amp;Home!C9&amp;"  ปีการศึกษา  "&amp;Home!F5</f>
        <v>รายชื่อนักเรียน  ชั้นประถมศึกษาปีที่ 5  ปีการศึกษา  2557</v>
      </c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447"/>
      <c r="P2" s="546" t="s">
        <v>621</v>
      </c>
      <c r="Q2" s="547"/>
      <c r="R2" s="452">
        <f>Q57</f>
        <v>20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50" t="s">
        <v>0</v>
      </c>
      <c r="C3" s="553" t="s">
        <v>20</v>
      </c>
      <c r="D3" s="556" t="s">
        <v>19</v>
      </c>
      <c r="E3" s="550" t="s">
        <v>17</v>
      </c>
      <c r="F3" s="560"/>
      <c r="G3" s="548"/>
      <c r="H3" s="548"/>
      <c r="I3" s="548"/>
      <c r="J3" s="548"/>
      <c r="K3" s="548"/>
      <c r="L3" s="548"/>
      <c r="M3" s="548"/>
      <c r="N3" s="548"/>
      <c r="O3" s="448"/>
      <c r="P3" s="546" t="s">
        <v>622</v>
      </c>
      <c r="Q3" s="547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51"/>
      <c r="C4" s="554"/>
      <c r="D4" s="557"/>
      <c r="E4" s="551"/>
      <c r="F4" s="560"/>
      <c r="G4" s="548"/>
      <c r="H4" s="548"/>
      <c r="I4" s="548"/>
      <c r="J4" s="548"/>
      <c r="K4" s="548"/>
      <c r="L4" s="548"/>
      <c r="M4" s="548"/>
      <c r="N4" s="548"/>
      <c r="O4" s="448"/>
      <c r="P4" s="546" t="s">
        <v>623</v>
      </c>
      <c r="Q4" s="547"/>
      <c r="R4" s="451">
        <f>Q59</f>
        <v>20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52"/>
      <c r="C5" s="555"/>
      <c r="D5" s="558"/>
      <c r="E5" s="552"/>
      <c r="F5" s="560"/>
      <c r="G5" s="548"/>
      <c r="H5" s="548"/>
      <c r="I5" s="548"/>
      <c r="J5" s="548"/>
      <c r="K5" s="548"/>
      <c r="L5" s="548"/>
      <c r="M5" s="548"/>
      <c r="N5" s="548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22">
        <v>3086</v>
      </c>
      <c r="D6" s="514" t="s">
        <v>653</v>
      </c>
      <c r="E6" s="523" t="s">
        <v>654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22">
        <v>3087</v>
      </c>
      <c r="D7" s="514" t="s">
        <v>655</v>
      </c>
      <c r="E7" s="523" t="s">
        <v>656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22">
        <v>3088</v>
      </c>
      <c r="D8" s="514" t="s">
        <v>657</v>
      </c>
      <c r="E8" s="523" t="s">
        <v>658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22">
        <v>3089</v>
      </c>
      <c r="D9" s="514" t="s">
        <v>659</v>
      </c>
      <c r="E9" s="523" t="s">
        <v>660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22">
        <v>3090</v>
      </c>
      <c r="D10" s="514" t="s">
        <v>661</v>
      </c>
      <c r="E10" s="523" t="s">
        <v>662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22">
        <v>3092</v>
      </c>
      <c r="D11" s="524" t="s">
        <v>663</v>
      </c>
      <c r="E11" s="523" t="s">
        <v>664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22">
        <v>3093</v>
      </c>
      <c r="D12" s="524" t="s">
        <v>665</v>
      </c>
      <c r="E12" s="523" t="s">
        <v>666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22">
        <v>3094</v>
      </c>
      <c r="D13" s="524" t="s">
        <v>667</v>
      </c>
      <c r="E13" s="523" t="s">
        <v>668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22">
        <v>3095</v>
      </c>
      <c r="D14" s="524" t="s">
        <v>669</v>
      </c>
      <c r="E14" s="523" t="s">
        <v>670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22">
        <v>3096</v>
      </c>
      <c r="D15" s="524" t="s">
        <v>671</v>
      </c>
      <c r="E15" s="523" t="s">
        <v>672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22">
        <v>3097</v>
      </c>
      <c r="D16" s="524" t="s">
        <v>673</v>
      </c>
      <c r="E16" s="523" t="s">
        <v>674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22">
        <v>3098</v>
      </c>
      <c r="D17" s="524" t="s">
        <v>675</v>
      </c>
      <c r="E17" s="523" t="s">
        <v>676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22">
        <v>3099</v>
      </c>
      <c r="D18" s="524" t="s">
        <v>677</v>
      </c>
      <c r="E18" s="523" t="s">
        <v>678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22">
        <v>3100</v>
      </c>
      <c r="D19" s="524" t="s">
        <v>679</v>
      </c>
      <c r="E19" s="523" t="s">
        <v>680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22">
        <v>3101</v>
      </c>
      <c r="D20" s="524" t="s">
        <v>681</v>
      </c>
      <c r="E20" s="523" t="s">
        <v>682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22">
        <v>3104</v>
      </c>
      <c r="D21" s="524" t="s">
        <v>683</v>
      </c>
      <c r="E21" s="523" t="s">
        <v>684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22">
        <v>3106</v>
      </c>
      <c r="D22" s="524" t="s">
        <v>685</v>
      </c>
      <c r="E22" s="523" t="s">
        <v>686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22">
        <v>3110</v>
      </c>
      <c r="D23" s="524" t="s">
        <v>687</v>
      </c>
      <c r="E23" s="523" t="s">
        <v>688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3">
        <v>3216</v>
      </c>
      <c r="D24" s="513" t="s">
        <v>689</v>
      </c>
      <c r="E24" s="516" t="s">
        <v>690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18">
        <v>3318</v>
      </c>
      <c r="D25" s="525" t="s">
        <v>691</v>
      </c>
      <c r="E25" s="526" t="s">
        <v>692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3"/>
      <c r="D26" s="514"/>
      <c r="E26" s="519"/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 t="str">
        <f>เวลาเรียน!F27</f>
        <v/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3"/>
      <c r="D27" s="514"/>
      <c r="E27" s="516"/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 t="str">
        <f>เวลาเรียน!F28</f>
        <v/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3"/>
      <c r="D28" s="514"/>
      <c r="E28" s="519"/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 t="str">
        <f>เวลาเรียน!F29</f>
        <v/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3"/>
      <c r="D29" s="514"/>
      <c r="E29" s="519"/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 t="str">
        <f>เวลาเรียน!F30</f>
        <v/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18"/>
      <c r="D30" s="520"/>
      <c r="E30" s="521"/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 t="str">
        <f>เวลาเรียน!F31</f>
        <v/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3"/>
      <c r="D31" s="517"/>
      <c r="E31" s="512"/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 t="str">
        <f>เวลาเรียน!F32</f>
        <v/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13"/>
      <c r="D32" s="517"/>
      <c r="E32" s="512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13"/>
      <c r="D33" s="514"/>
      <c r="E33" s="515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13"/>
      <c r="D34" s="514"/>
      <c r="E34" s="516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44" t="s">
        <v>618</v>
      </c>
      <c r="O57" s="545"/>
      <c r="P57" s="545"/>
      <c r="Q57" s="445">
        <f>IF(COUNTA(นักเรียน!$E$6:$E$55),COUNTA(นักเรียน!$E$6:$E$55),"-")</f>
        <v>20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44" t="s">
        <v>617</v>
      </c>
      <c r="O58" s="545"/>
      <c r="P58" s="545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44" t="s">
        <v>619</v>
      </c>
      <c r="O59" s="545"/>
      <c r="P59" s="545"/>
      <c r="Q59" s="445">
        <f>IF($Q$57="-","-",$Q$57-$Q$58)</f>
        <v>20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topLeftCell="A1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65" t="s">
        <v>284</v>
      </c>
      <c r="I2" s="565"/>
      <c r="J2" s="565"/>
      <c r="K2" s="565"/>
      <c r="L2" s="565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64" t="str">
        <f>Home!C2&amp;" ระดับ"&amp;Home!F3</f>
        <v>แบบบันทึกผลการเรียนประจำรายวิชา ระดับประถมศึกษา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78" t="str">
        <f>"โรงเรียน"&amp;aboutme!E37</f>
        <v>โรงเรียนบ้านหนองขามนาดี</v>
      </c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79" t="str">
        <f>"อำเภอ"&amp;Home!C6&amp;"    จังหวัด"&amp;Home!C7</f>
        <v>อำเภอแก้งสนามนาง    จังหวัดนครราชสีมา</v>
      </c>
      <c r="C5" s="579"/>
      <c r="D5" s="579"/>
      <c r="E5" s="579"/>
      <c r="F5" s="579"/>
      <c r="G5" s="579"/>
      <c r="H5" s="579"/>
      <c r="I5" s="579"/>
      <c r="J5" s="579"/>
      <c r="K5" s="579"/>
      <c r="L5" s="579"/>
      <c r="M5" s="579"/>
      <c r="N5" s="579"/>
      <c r="O5" s="579"/>
      <c r="P5" s="579"/>
      <c r="Q5" s="579"/>
      <c r="R5" s="579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5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การงานอาชีพและเทคโนโลยี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ง15101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80"/>
      <c r="H8" s="580"/>
      <c r="I8" s="580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นางเชาวลี  จำปามูล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นางประกายกาญจน์  จรัสแสง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81" t="s">
        <v>59</v>
      </c>
      <c r="C12" s="581"/>
      <c r="D12" s="581"/>
      <c r="E12" s="582" t="s">
        <v>547</v>
      </c>
      <c r="F12" s="583"/>
      <c r="G12" s="583"/>
      <c r="H12" s="583"/>
      <c r="I12" s="583"/>
      <c r="J12" s="583"/>
      <c r="K12" s="583"/>
      <c r="L12" s="584"/>
      <c r="M12" s="589" t="s">
        <v>522</v>
      </c>
      <c r="N12" s="589"/>
      <c r="O12" s="589"/>
      <c r="P12" s="589"/>
      <c r="Q12" s="585" t="s">
        <v>51</v>
      </c>
      <c r="R12" s="586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81"/>
      <c r="C13" s="581"/>
      <c r="D13" s="581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90" t="s">
        <v>463</v>
      </c>
      <c r="N13" s="590"/>
      <c r="O13" s="581" t="s">
        <v>464</v>
      </c>
      <c r="P13" s="581"/>
      <c r="Q13" s="587"/>
      <c r="R13" s="588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74">
        <f>IF(นักเรียน!Q59="","",นักเรียน!Q59)</f>
        <v>20</v>
      </c>
      <c r="C14" s="574"/>
      <c r="D14" s="574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74" t="str">
        <f>IF(COUNTIF(คะแนน2!$BC$6:$BC$55,"ผ่าน"),COUNTIF(คะแนน2!$BC$6:$BC$55,"ผ่าน"),"-")</f>
        <v>-</v>
      </c>
      <c r="N14" s="574"/>
      <c r="O14" s="574" t="str">
        <f>IF(COUNTIF(คะแนน2!$BC$6:$BC$55,"ไม่ผ่าน"),COUNTIF(คะแนน2!$BC$6:$BC$55,"ไม่ผ่าน"),"-")</f>
        <v>-</v>
      </c>
      <c r="P14" s="574"/>
      <c r="Q14" s="570"/>
      <c r="R14" s="571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81" t="s">
        <v>62</v>
      </c>
      <c r="C15" s="581"/>
      <c r="D15" s="581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75" t="str">
        <f>IF(M14="-","",COUNTIF(คะแนน2!$BC$6:$BC$55,"ผ่าน")*100/$B$14)</f>
        <v/>
      </c>
      <c r="N15" s="576"/>
      <c r="O15" s="575" t="str">
        <f>IF(O14="-","",COUNTIF(คะแนน2!$BC$6:$BC$55,"ไม่ผ่าน")*100/$B$14)</f>
        <v/>
      </c>
      <c r="P15" s="576"/>
      <c r="Q15" s="572"/>
      <c r="R15" s="573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77" t="s">
        <v>63</v>
      </c>
      <c r="C17" s="577"/>
      <c r="D17" s="577"/>
      <c r="E17" s="577"/>
      <c r="F17" s="577"/>
      <c r="G17" s="577"/>
      <c r="H17" s="577"/>
      <c r="I17" s="577"/>
      <c r="K17" s="577" t="s">
        <v>64</v>
      </c>
      <c r="L17" s="577"/>
      <c r="M17" s="577"/>
      <c r="N17" s="577"/>
      <c r="O17" s="577"/>
      <c r="P17" s="577"/>
      <c r="Q17" s="577"/>
      <c r="R17" s="577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66" t="s">
        <v>65</v>
      </c>
      <c r="C18" s="567"/>
      <c r="D18" s="566" t="s">
        <v>66</v>
      </c>
      <c r="E18" s="567"/>
      <c r="F18" s="566" t="s">
        <v>67</v>
      </c>
      <c r="G18" s="567"/>
      <c r="H18" s="566" t="s">
        <v>68</v>
      </c>
      <c r="I18" s="567"/>
      <c r="K18" s="566" t="s">
        <v>65</v>
      </c>
      <c r="L18" s="567"/>
      <c r="M18" s="566" t="s">
        <v>66</v>
      </c>
      <c r="N18" s="567"/>
      <c r="O18" s="566" t="s">
        <v>67</v>
      </c>
      <c r="P18" s="567"/>
      <c r="Q18" s="566" t="s">
        <v>68</v>
      </c>
      <c r="R18" s="567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68" t="str">
        <f>IF(COUNTIF(คุณลักษณะ!$Z$6:$Z$55,"3"),COUNTIF(คุณลักษณะ!$Z$6:$Z$55,"3"),"-")</f>
        <v>-</v>
      </c>
      <c r="C19" s="569"/>
      <c r="D19" s="568" t="str">
        <f>IF(COUNTIF(คุณลักษณะ!$Z$6:$Z$55,"2"),COUNTIF(คุณลักษณะ!$Z$6:$Z$55,"2"),"-")</f>
        <v>-</v>
      </c>
      <c r="E19" s="569"/>
      <c r="F19" s="568" t="str">
        <f>IF(COUNTIF(คุณลักษณะ!$Z$6:$Z$55,"1"),COUNTIF(คุณลักษณะ!$Z$6:$Z$55,"1"),"-")</f>
        <v>-</v>
      </c>
      <c r="G19" s="569"/>
      <c r="H19" s="568" t="str">
        <f>IF(COUNTIF(คุณลักษณะ!$Z$6:$Z$55,"0"),COUNTIF(คุณลักษณะ!$Z$6:$Z$55,"0"),"-")</f>
        <v>-</v>
      </c>
      <c r="I19" s="569"/>
      <c r="J19" s="37"/>
      <c r="K19" s="568" t="str">
        <f>IF(COUNTIF(คิดวิเคราะห์!$M$6:$M$55,"3"),COUNTIF(คิดวิเคราะห์!$M$6:$M$55,"3"),"-")</f>
        <v>-</v>
      </c>
      <c r="L19" s="569"/>
      <c r="M19" s="568" t="str">
        <f>IF(COUNTIF(คิดวิเคราะห์!$M$6:$M$55,"2"),COUNTIF(คิดวิเคราะห์!$M$6:$M$55,"2"),"-")</f>
        <v>-</v>
      </c>
      <c r="N19" s="569"/>
      <c r="O19" s="568" t="str">
        <f>IF(COUNTIF(คิดวิเคราะห์!$M$6:$M$55,"1"),COUNTIF(คิดวิเคราะห์!$M$6:$M$55,"1"),"-")</f>
        <v>-</v>
      </c>
      <c r="P19" s="569"/>
      <c r="Q19" s="568" t="str">
        <f>IF(COUNTIF(คิดวิเคราะห์!$M$6:$M$55,"0"),COUNTIF(คิดวิเคราะห์!$M$6:$M$55,"0"),"-")</f>
        <v>-</v>
      </c>
      <c r="R19" s="569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62" t="str">
        <f>IF(B19="-","",COUNTIF(คุณลักษณะ!$Z$6:$Z$55,"3")*100/$B$14)</f>
        <v/>
      </c>
      <c r="C20" s="563"/>
      <c r="D20" s="562" t="str">
        <f>IF(D19="-","",COUNTIF(คุณลักษณะ!$Z$6:$Z$55,"2")*100/$B$14)</f>
        <v/>
      </c>
      <c r="E20" s="563"/>
      <c r="F20" s="562" t="str">
        <f>IF(F19="-","",COUNTIF(คุณลักษณะ!$Z$6:$Z$55,"1")*100/$B$14)</f>
        <v/>
      </c>
      <c r="G20" s="563"/>
      <c r="H20" s="562" t="str">
        <f>IF(H19="-","",COUNTIF(คุณลักษณะ!$Z$6:$Z$55,"0")*100/$B$14)</f>
        <v/>
      </c>
      <c r="I20" s="563"/>
      <c r="J20" s="35"/>
      <c r="K20" s="562" t="str">
        <f>IF(K19="-","",COUNTIF(คิดวิเคราะห์!$M$6:$M$55,"3")*100/$B$14)</f>
        <v/>
      </c>
      <c r="L20" s="563"/>
      <c r="M20" s="562" t="str">
        <f>IF(M19="-","",COUNTIF(คิดวิเคราะห์!$M$6:$M$55,"2")*100/$B$14)</f>
        <v/>
      </c>
      <c r="N20" s="563"/>
      <c r="O20" s="562" t="str">
        <f>IF(O19="-","",COUNTIF(คิดวิเคราะห์!$M$6:$M$55,"1")*100/$B$14)</f>
        <v/>
      </c>
      <c r="P20" s="563"/>
      <c r="Q20" s="562" t="str">
        <f>IF(Q19="-","",COUNTIF(คิดวิเคราะห์!$M$6:$M$55,"0")*100/$B$14)</f>
        <v/>
      </c>
      <c r="R20" s="563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61" t="str">
        <f>IF(Home!C16="","","("&amp;Home!C16&amp;")")</f>
        <v/>
      </c>
      <c r="G24" s="561"/>
      <c r="H24" s="561"/>
      <c r="I24" s="561"/>
      <c r="J24" s="561"/>
      <c r="K24" s="561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61" t="str">
        <f>IF(Home!C17="","","("&amp;Home!C17&amp;")")</f>
        <v/>
      </c>
      <c r="G26" s="561"/>
      <c r="H26" s="561"/>
      <c r="I26" s="561"/>
      <c r="J26" s="561"/>
      <c r="K26" s="561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61" t="str">
        <f>IF(Home!C18="","","("&amp;Home!C18&amp;")")</f>
        <v>(นางเชาวลี  จำปามูล)</v>
      </c>
      <c r="G29" s="561"/>
      <c r="H29" s="561"/>
      <c r="I29" s="561"/>
      <c r="J29" s="561"/>
      <c r="K29" s="561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61" t="str">
        <f>IF(Home!C19="","","("&amp;Home!C19&amp;")")</f>
        <v>(นายกนก จำปามูล)</v>
      </c>
      <c r="I31" s="561"/>
      <c r="J31" s="561"/>
      <c r="K31" s="561"/>
      <c r="L31" s="561"/>
      <c r="M31" s="561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61" t="str">
        <f>IF(Home!C19="","",Home!F19&amp;"โรงเรียน"&amp;Home!C3)</f>
        <v>ผู้อำนวยการโรงเรียนบ้านหนองขามนาดี</v>
      </c>
      <c r="H32" s="561"/>
      <c r="I32" s="561"/>
      <c r="J32" s="561"/>
      <c r="K32" s="561"/>
      <c r="L32" s="561"/>
      <c r="M32" s="561"/>
      <c r="N32" s="561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600" t="s">
        <v>0</v>
      </c>
      <c r="C2" s="606" t="s">
        <v>1</v>
      </c>
      <c r="D2" s="603" t="s">
        <v>19</v>
      </c>
      <c r="E2" s="603" t="s">
        <v>2</v>
      </c>
      <c r="F2" s="140" t="s">
        <v>21</v>
      </c>
      <c r="G2" s="591">
        <v>1</v>
      </c>
      <c r="H2" s="592"/>
      <c r="I2" s="592"/>
      <c r="J2" s="592"/>
      <c r="K2" s="592"/>
      <c r="L2" s="593"/>
      <c r="M2" s="594"/>
      <c r="N2" s="599">
        <v>2</v>
      </c>
      <c r="O2" s="592"/>
      <c r="P2" s="592"/>
      <c r="Q2" s="592"/>
      <c r="R2" s="592"/>
      <c r="S2" s="593"/>
      <c r="T2" s="593"/>
      <c r="U2" s="591">
        <v>3</v>
      </c>
      <c r="V2" s="592"/>
      <c r="W2" s="592"/>
      <c r="X2" s="592"/>
      <c r="Y2" s="592"/>
      <c r="Z2" s="593"/>
      <c r="AA2" s="594"/>
      <c r="AB2" s="591">
        <v>4</v>
      </c>
      <c r="AC2" s="592"/>
      <c r="AD2" s="592"/>
      <c r="AE2" s="592"/>
      <c r="AF2" s="592"/>
      <c r="AG2" s="593"/>
      <c r="AH2" s="594"/>
      <c r="AI2" s="591">
        <v>5</v>
      </c>
      <c r="AJ2" s="592"/>
      <c r="AK2" s="592"/>
      <c r="AL2" s="592"/>
      <c r="AM2" s="592"/>
      <c r="AN2" s="593"/>
      <c r="AO2" s="594"/>
      <c r="AP2" s="599">
        <v>6</v>
      </c>
      <c r="AQ2" s="592"/>
      <c r="AR2" s="592"/>
      <c r="AS2" s="592"/>
      <c r="AT2" s="592"/>
      <c r="AU2" s="593"/>
      <c r="AV2" s="593"/>
      <c r="AW2" s="591">
        <v>7</v>
      </c>
      <c r="AX2" s="592"/>
      <c r="AY2" s="592"/>
      <c r="AZ2" s="592"/>
      <c r="BA2" s="592"/>
      <c r="BB2" s="593"/>
      <c r="BC2" s="594"/>
      <c r="BD2" s="591">
        <v>8</v>
      </c>
      <c r="BE2" s="592"/>
      <c r="BF2" s="592"/>
      <c r="BG2" s="592"/>
      <c r="BH2" s="592"/>
      <c r="BI2" s="593"/>
      <c r="BJ2" s="594"/>
      <c r="BK2" s="591">
        <v>9</v>
      </c>
      <c r="BL2" s="592"/>
      <c r="BM2" s="592"/>
      <c r="BN2" s="592"/>
      <c r="BO2" s="592"/>
      <c r="BP2" s="593"/>
      <c r="BQ2" s="594"/>
      <c r="BR2" s="591">
        <v>10</v>
      </c>
      <c r="BS2" s="592"/>
      <c r="BT2" s="592"/>
      <c r="BU2" s="592"/>
      <c r="BV2" s="592"/>
      <c r="BW2" s="593"/>
      <c r="BX2" s="594"/>
      <c r="BY2" s="591">
        <v>11</v>
      </c>
      <c r="BZ2" s="592"/>
      <c r="CA2" s="592"/>
      <c r="CB2" s="592"/>
      <c r="CC2" s="592"/>
      <c r="CD2" s="593"/>
      <c r="CE2" s="594"/>
      <c r="CF2" s="591">
        <v>12</v>
      </c>
      <c r="CG2" s="592"/>
      <c r="CH2" s="592"/>
      <c r="CI2" s="592"/>
      <c r="CJ2" s="592"/>
      <c r="CK2" s="593"/>
      <c r="CL2" s="594"/>
      <c r="CM2" s="591">
        <v>13</v>
      </c>
      <c r="CN2" s="592"/>
      <c r="CO2" s="592"/>
      <c r="CP2" s="592"/>
      <c r="CQ2" s="592"/>
      <c r="CR2" s="593"/>
      <c r="CS2" s="594"/>
      <c r="CT2" s="599">
        <v>14</v>
      </c>
      <c r="CU2" s="592"/>
      <c r="CV2" s="592"/>
      <c r="CW2" s="592"/>
      <c r="CX2" s="592"/>
      <c r="CY2" s="593"/>
      <c r="CZ2" s="593"/>
      <c r="DA2" s="591">
        <v>15</v>
      </c>
      <c r="DB2" s="592"/>
      <c r="DC2" s="592"/>
      <c r="DD2" s="592"/>
      <c r="DE2" s="592"/>
      <c r="DF2" s="593"/>
      <c r="DG2" s="594"/>
      <c r="DH2" s="591">
        <v>16</v>
      </c>
      <c r="DI2" s="592"/>
      <c r="DJ2" s="592"/>
      <c r="DK2" s="592"/>
      <c r="DL2" s="592"/>
      <c r="DM2" s="593"/>
      <c r="DN2" s="594"/>
      <c r="DO2" s="591">
        <v>17</v>
      </c>
      <c r="DP2" s="592"/>
      <c r="DQ2" s="592"/>
      <c r="DR2" s="592"/>
      <c r="DS2" s="592"/>
      <c r="DT2" s="593"/>
      <c r="DU2" s="594"/>
      <c r="DV2" s="599">
        <v>18</v>
      </c>
      <c r="DW2" s="592"/>
      <c r="DX2" s="592"/>
      <c r="DY2" s="592"/>
      <c r="DZ2" s="592"/>
      <c r="EA2" s="593"/>
      <c r="EB2" s="593"/>
      <c r="EC2" s="591">
        <v>19</v>
      </c>
      <c r="ED2" s="592"/>
      <c r="EE2" s="592"/>
      <c r="EF2" s="592"/>
      <c r="EG2" s="592"/>
      <c r="EH2" s="593"/>
      <c r="EI2" s="594"/>
      <c r="EJ2" s="591">
        <v>20</v>
      </c>
      <c r="EK2" s="592"/>
      <c r="EL2" s="592"/>
      <c r="EM2" s="592"/>
      <c r="EN2" s="592"/>
      <c r="EO2" s="593"/>
      <c r="EP2" s="594"/>
      <c r="EQ2" s="591">
        <v>21</v>
      </c>
      <c r="ER2" s="592"/>
      <c r="ES2" s="592"/>
      <c r="ET2" s="592"/>
      <c r="EU2" s="592"/>
      <c r="EV2" s="593"/>
      <c r="EW2" s="594"/>
      <c r="EX2" s="591">
        <v>22</v>
      </c>
      <c r="EY2" s="592"/>
      <c r="EZ2" s="592"/>
      <c r="FA2" s="592"/>
      <c r="FB2" s="592"/>
      <c r="FC2" s="593"/>
      <c r="FD2" s="594"/>
      <c r="FE2" s="591">
        <v>23</v>
      </c>
      <c r="FF2" s="592"/>
      <c r="FG2" s="592"/>
      <c r="FH2" s="592"/>
      <c r="FI2" s="592"/>
      <c r="FJ2" s="593"/>
      <c r="FK2" s="594"/>
      <c r="FL2" s="591">
        <v>24</v>
      </c>
      <c r="FM2" s="592"/>
      <c r="FN2" s="592"/>
      <c r="FO2" s="592"/>
      <c r="FP2" s="592"/>
      <c r="FQ2" s="593"/>
      <c r="FR2" s="594"/>
      <c r="FS2" s="591">
        <v>25</v>
      </c>
      <c r="FT2" s="592"/>
      <c r="FU2" s="592"/>
      <c r="FV2" s="592"/>
      <c r="FW2" s="592"/>
      <c r="FX2" s="593"/>
      <c r="FY2" s="594"/>
      <c r="FZ2" s="591">
        <v>26</v>
      </c>
      <c r="GA2" s="592"/>
      <c r="GB2" s="592"/>
      <c r="GC2" s="592"/>
      <c r="GD2" s="592"/>
      <c r="GE2" s="593"/>
      <c r="GF2" s="594"/>
      <c r="GG2" s="591">
        <v>27</v>
      </c>
      <c r="GH2" s="592"/>
      <c r="GI2" s="592"/>
      <c r="GJ2" s="592"/>
      <c r="GK2" s="592"/>
      <c r="GL2" s="593"/>
      <c r="GM2" s="594"/>
      <c r="GN2" s="591">
        <v>28</v>
      </c>
      <c r="GO2" s="592"/>
      <c r="GP2" s="592"/>
      <c r="GQ2" s="592"/>
      <c r="GR2" s="592"/>
      <c r="GS2" s="593"/>
      <c r="GT2" s="594"/>
      <c r="GU2" s="591">
        <v>29</v>
      </c>
      <c r="GV2" s="592"/>
      <c r="GW2" s="592"/>
      <c r="GX2" s="592"/>
      <c r="GY2" s="592"/>
      <c r="GZ2" s="593"/>
      <c r="HA2" s="594"/>
      <c r="HB2" s="591">
        <v>30</v>
      </c>
      <c r="HC2" s="592"/>
      <c r="HD2" s="592"/>
      <c r="HE2" s="592"/>
      <c r="HF2" s="592"/>
      <c r="HG2" s="593"/>
      <c r="HH2" s="594"/>
      <c r="HI2" s="591">
        <v>31</v>
      </c>
      <c r="HJ2" s="592"/>
      <c r="HK2" s="592"/>
      <c r="HL2" s="592"/>
      <c r="HM2" s="592"/>
      <c r="HN2" s="593"/>
      <c r="HO2" s="594"/>
      <c r="HP2" s="591">
        <v>32</v>
      </c>
      <c r="HQ2" s="592"/>
      <c r="HR2" s="592"/>
      <c r="HS2" s="592"/>
      <c r="HT2" s="592"/>
      <c r="HU2" s="593"/>
      <c r="HV2" s="594"/>
      <c r="HW2" s="591">
        <v>33</v>
      </c>
      <c r="HX2" s="592"/>
      <c r="HY2" s="592"/>
      <c r="HZ2" s="592"/>
      <c r="IA2" s="592"/>
      <c r="IB2" s="593"/>
      <c r="IC2" s="594"/>
      <c r="ID2" s="591">
        <v>34</v>
      </c>
      <c r="IE2" s="592"/>
      <c r="IF2" s="592"/>
      <c r="IG2" s="592"/>
      <c r="IH2" s="592"/>
      <c r="II2" s="593"/>
      <c r="IJ2" s="594"/>
      <c r="IK2" s="591">
        <v>35</v>
      </c>
      <c r="IL2" s="592"/>
      <c r="IM2" s="592"/>
      <c r="IN2" s="592"/>
      <c r="IO2" s="592"/>
      <c r="IP2" s="593"/>
      <c r="IQ2" s="594"/>
      <c r="IR2" s="591">
        <v>36</v>
      </c>
      <c r="IS2" s="592"/>
      <c r="IT2" s="592"/>
      <c r="IU2" s="592"/>
      <c r="IV2" s="592"/>
      <c r="IW2" s="593"/>
      <c r="IX2" s="594"/>
      <c r="IY2" s="591">
        <v>37</v>
      </c>
      <c r="IZ2" s="592"/>
      <c r="JA2" s="592"/>
      <c r="JB2" s="592"/>
      <c r="JC2" s="592"/>
      <c r="JD2" s="593"/>
      <c r="JE2" s="594"/>
      <c r="JF2" s="591">
        <v>38</v>
      </c>
      <c r="JG2" s="592"/>
      <c r="JH2" s="592"/>
      <c r="JI2" s="592"/>
      <c r="JJ2" s="592"/>
      <c r="JK2" s="593"/>
      <c r="JL2" s="594"/>
      <c r="JM2" s="591">
        <v>39</v>
      </c>
      <c r="JN2" s="592"/>
      <c r="JO2" s="592"/>
      <c r="JP2" s="592"/>
      <c r="JQ2" s="592"/>
      <c r="JR2" s="593"/>
      <c r="JS2" s="594"/>
      <c r="JT2" s="591">
        <v>40</v>
      </c>
      <c r="JU2" s="592"/>
      <c r="JV2" s="592"/>
      <c r="JW2" s="592"/>
      <c r="JX2" s="592"/>
      <c r="JY2" s="593"/>
      <c r="JZ2" s="594"/>
      <c r="KA2" s="591">
        <v>41</v>
      </c>
      <c r="KB2" s="592"/>
      <c r="KC2" s="592"/>
      <c r="KD2" s="592"/>
      <c r="KE2" s="592"/>
      <c r="KF2" s="593"/>
      <c r="KG2" s="594"/>
      <c r="KH2" s="591">
        <v>42</v>
      </c>
      <c r="KI2" s="592"/>
      <c r="KJ2" s="592"/>
      <c r="KK2" s="592"/>
      <c r="KL2" s="592"/>
      <c r="KM2" s="593"/>
      <c r="KN2" s="594"/>
      <c r="KO2" s="139" t="s">
        <v>50</v>
      </c>
      <c r="KP2" s="609" t="s">
        <v>45</v>
      </c>
      <c r="KQ2" s="610"/>
      <c r="KR2" s="610"/>
      <c r="KS2" s="611"/>
      <c r="KT2" s="603" t="s">
        <v>51</v>
      </c>
      <c r="KU2" s="115"/>
      <c r="KV2" s="115"/>
      <c r="KW2" s="115"/>
      <c r="KX2" s="115"/>
    </row>
    <row r="3" spans="1:310" ht="18" customHeight="1" x14ac:dyDescent="0.5">
      <c r="A3" s="115"/>
      <c r="B3" s="601"/>
      <c r="C3" s="607"/>
      <c r="D3" s="604"/>
      <c r="E3" s="604"/>
      <c r="F3" s="140" t="s">
        <v>15</v>
      </c>
      <c r="G3" s="595" t="s">
        <v>33</v>
      </c>
      <c r="H3" s="596"/>
      <c r="I3" s="596"/>
      <c r="J3" s="596"/>
      <c r="K3" s="596"/>
      <c r="L3" s="597"/>
      <c r="M3" s="598"/>
      <c r="N3" s="595" t="s">
        <v>33</v>
      </c>
      <c r="O3" s="596"/>
      <c r="P3" s="596"/>
      <c r="Q3" s="596"/>
      <c r="R3" s="596"/>
      <c r="S3" s="597"/>
      <c r="T3" s="598"/>
      <c r="U3" s="595" t="s">
        <v>603</v>
      </c>
      <c r="V3" s="596"/>
      <c r="W3" s="596"/>
      <c r="X3" s="596"/>
      <c r="Y3" s="596"/>
      <c r="Z3" s="597"/>
      <c r="AA3" s="598"/>
      <c r="AB3" s="595" t="s">
        <v>34</v>
      </c>
      <c r="AC3" s="596"/>
      <c r="AD3" s="596"/>
      <c r="AE3" s="596"/>
      <c r="AF3" s="596"/>
      <c r="AG3" s="597"/>
      <c r="AH3" s="598"/>
      <c r="AI3" s="595" t="s">
        <v>34</v>
      </c>
      <c r="AJ3" s="596"/>
      <c r="AK3" s="596"/>
      <c r="AL3" s="596"/>
      <c r="AM3" s="596"/>
      <c r="AN3" s="597"/>
      <c r="AO3" s="598"/>
      <c r="AP3" s="595" t="s">
        <v>34</v>
      </c>
      <c r="AQ3" s="596"/>
      <c r="AR3" s="596"/>
      <c r="AS3" s="596"/>
      <c r="AT3" s="596"/>
      <c r="AU3" s="597"/>
      <c r="AV3" s="598"/>
      <c r="AW3" s="595" t="s">
        <v>34</v>
      </c>
      <c r="AX3" s="596"/>
      <c r="AY3" s="596"/>
      <c r="AZ3" s="596"/>
      <c r="BA3" s="596"/>
      <c r="BB3" s="597"/>
      <c r="BC3" s="598"/>
      <c r="BD3" s="595" t="s">
        <v>604</v>
      </c>
      <c r="BE3" s="596"/>
      <c r="BF3" s="596"/>
      <c r="BG3" s="596"/>
      <c r="BH3" s="596"/>
      <c r="BI3" s="597"/>
      <c r="BJ3" s="598"/>
      <c r="BK3" s="595" t="s">
        <v>35</v>
      </c>
      <c r="BL3" s="596"/>
      <c r="BM3" s="596"/>
      <c r="BN3" s="596"/>
      <c r="BO3" s="596"/>
      <c r="BP3" s="597"/>
      <c r="BQ3" s="598"/>
      <c r="BR3" s="595" t="s">
        <v>35</v>
      </c>
      <c r="BS3" s="596"/>
      <c r="BT3" s="596"/>
      <c r="BU3" s="596"/>
      <c r="BV3" s="596"/>
      <c r="BW3" s="597"/>
      <c r="BX3" s="598"/>
      <c r="BY3" s="595" t="s">
        <v>35</v>
      </c>
      <c r="BZ3" s="596"/>
      <c r="CA3" s="596"/>
      <c r="CB3" s="596"/>
      <c r="CC3" s="596"/>
      <c r="CD3" s="597"/>
      <c r="CE3" s="598"/>
      <c r="CF3" s="595" t="s">
        <v>605</v>
      </c>
      <c r="CG3" s="596"/>
      <c r="CH3" s="596"/>
      <c r="CI3" s="596"/>
      <c r="CJ3" s="596"/>
      <c r="CK3" s="597"/>
      <c r="CL3" s="598"/>
      <c r="CM3" s="595" t="s">
        <v>36</v>
      </c>
      <c r="CN3" s="596"/>
      <c r="CO3" s="596"/>
      <c r="CP3" s="596"/>
      <c r="CQ3" s="596"/>
      <c r="CR3" s="597"/>
      <c r="CS3" s="598"/>
      <c r="CT3" s="595" t="s">
        <v>36</v>
      </c>
      <c r="CU3" s="596"/>
      <c r="CV3" s="596"/>
      <c r="CW3" s="596"/>
      <c r="CX3" s="596"/>
      <c r="CY3" s="597"/>
      <c r="CZ3" s="598"/>
      <c r="DA3" s="595" t="s">
        <v>36</v>
      </c>
      <c r="DB3" s="596"/>
      <c r="DC3" s="596"/>
      <c r="DD3" s="596"/>
      <c r="DE3" s="596"/>
      <c r="DF3" s="597"/>
      <c r="DG3" s="598"/>
      <c r="DH3" s="595" t="s">
        <v>36</v>
      </c>
      <c r="DI3" s="596"/>
      <c r="DJ3" s="596"/>
      <c r="DK3" s="596"/>
      <c r="DL3" s="596"/>
      <c r="DM3" s="597"/>
      <c r="DN3" s="598"/>
      <c r="DO3" s="595" t="s">
        <v>37</v>
      </c>
      <c r="DP3" s="596"/>
      <c r="DQ3" s="596"/>
      <c r="DR3" s="596"/>
      <c r="DS3" s="596"/>
      <c r="DT3" s="597"/>
      <c r="DU3" s="598"/>
      <c r="DV3" s="595" t="s">
        <v>37</v>
      </c>
      <c r="DW3" s="596"/>
      <c r="DX3" s="596"/>
      <c r="DY3" s="596"/>
      <c r="DZ3" s="596"/>
      <c r="EA3" s="597"/>
      <c r="EB3" s="598"/>
      <c r="EC3" s="595" t="s">
        <v>37</v>
      </c>
      <c r="ED3" s="596"/>
      <c r="EE3" s="596"/>
      <c r="EF3" s="596"/>
      <c r="EG3" s="596"/>
      <c r="EH3" s="597"/>
      <c r="EI3" s="598"/>
      <c r="EJ3" s="595" t="s">
        <v>37</v>
      </c>
      <c r="EK3" s="596"/>
      <c r="EL3" s="596"/>
      <c r="EM3" s="596"/>
      <c r="EN3" s="596"/>
      <c r="EO3" s="597"/>
      <c r="EP3" s="598"/>
      <c r="EQ3" s="595" t="s">
        <v>607</v>
      </c>
      <c r="ER3" s="596"/>
      <c r="ES3" s="596"/>
      <c r="ET3" s="596"/>
      <c r="EU3" s="596"/>
      <c r="EV3" s="597"/>
      <c r="EW3" s="598"/>
      <c r="EX3" s="595" t="s">
        <v>38</v>
      </c>
      <c r="EY3" s="596"/>
      <c r="EZ3" s="596"/>
      <c r="FA3" s="596"/>
      <c r="FB3" s="596"/>
      <c r="FC3" s="597"/>
      <c r="FD3" s="598"/>
      <c r="FE3" s="595" t="s">
        <v>39</v>
      </c>
      <c r="FF3" s="596"/>
      <c r="FG3" s="596"/>
      <c r="FH3" s="596"/>
      <c r="FI3" s="596"/>
      <c r="FJ3" s="597"/>
      <c r="FK3" s="598"/>
      <c r="FL3" s="595" t="s">
        <v>39</v>
      </c>
      <c r="FM3" s="596"/>
      <c r="FN3" s="596"/>
      <c r="FO3" s="596"/>
      <c r="FP3" s="596"/>
      <c r="FQ3" s="597"/>
      <c r="FR3" s="598"/>
      <c r="FS3" s="595" t="s">
        <v>39</v>
      </c>
      <c r="FT3" s="596"/>
      <c r="FU3" s="596"/>
      <c r="FV3" s="596"/>
      <c r="FW3" s="596"/>
      <c r="FX3" s="597"/>
      <c r="FY3" s="598"/>
      <c r="FZ3" s="595" t="s">
        <v>39</v>
      </c>
      <c r="GA3" s="596"/>
      <c r="GB3" s="596"/>
      <c r="GC3" s="596"/>
      <c r="GD3" s="596"/>
      <c r="GE3" s="597"/>
      <c r="GF3" s="598"/>
      <c r="GG3" s="595" t="s">
        <v>40</v>
      </c>
      <c r="GH3" s="596"/>
      <c r="GI3" s="596"/>
      <c r="GJ3" s="596"/>
      <c r="GK3" s="596"/>
      <c r="GL3" s="597"/>
      <c r="GM3" s="598"/>
      <c r="GN3" s="595" t="s">
        <v>40</v>
      </c>
      <c r="GO3" s="596"/>
      <c r="GP3" s="596"/>
      <c r="GQ3" s="596"/>
      <c r="GR3" s="596"/>
      <c r="GS3" s="597"/>
      <c r="GT3" s="598"/>
      <c r="GU3" s="595" t="s">
        <v>40</v>
      </c>
      <c r="GV3" s="596"/>
      <c r="GW3" s="596"/>
      <c r="GX3" s="596"/>
      <c r="GY3" s="596"/>
      <c r="GZ3" s="597"/>
      <c r="HA3" s="598"/>
      <c r="HB3" s="595" t="s">
        <v>40</v>
      </c>
      <c r="HC3" s="596"/>
      <c r="HD3" s="596"/>
      <c r="HE3" s="596"/>
      <c r="HF3" s="596"/>
      <c r="HG3" s="597"/>
      <c r="HH3" s="598"/>
      <c r="HI3" s="595" t="s">
        <v>610</v>
      </c>
      <c r="HJ3" s="596"/>
      <c r="HK3" s="596"/>
      <c r="HL3" s="596"/>
      <c r="HM3" s="596"/>
      <c r="HN3" s="597"/>
      <c r="HO3" s="598"/>
      <c r="HP3" s="595" t="s">
        <v>29</v>
      </c>
      <c r="HQ3" s="596"/>
      <c r="HR3" s="596"/>
      <c r="HS3" s="596"/>
      <c r="HT3" s="596"/>
      <c r="HU3" s="597"/>
      <c r="HV3" s="598"/>
      <c r="HW3" s="595" t="s">
        <v>29</v>
      </c>
      <c r="HX3" s="596"/>
      <c r="HY3" s="596"/>
      <c r="HZ3" s="596"/>
      <c r="IA3" s="596"/>
      <c r="IB3" s="597"/>
      <c r="IC3" s="598"/>
      <c r="ID3" s="595" t="s">
        <v>29</v>
      </c>
      <c r="IE3" s="596"/>
      <c r="IF3" s="596"/>
      <c r="IG3" s="596"/>
      <c r="IH3" s="596"/>
      <c r="II3" s="597"/>
      <c r="IJ3" s="598"/>
      <c r="IK3" s="595" t="s">
        <v>599</v>
      </c>
      <c r="IL3" s="596"/>
      <c r="IM3" s="596"/>
      <c r="IN3" s="596"/>
      <c r="IO3" s="596"/>
      <c r="IP3" s="597"/>
      <c r="IQ3" s="598"/>
      <c r="IR3" s="595" t="s">
        <v>30</v>
      </c>
      <c r="IS3" s="596"/>
      <c r="IT3" s="596"/>
      <c r="IU3" s="596"/>
      <c r="IV3" s="596"/>
      <c r="IW3" s="597"/>
      <c r="IX3" s="598"/>
      <c r="IY3" s="595" t="s">
        <v>30</v>
      </c>
      <c r="IZ3" s="596"/>
      <c r="JA3" s="596"/>
      <c r="JB3" s="596"/>
      <c r="JC3" s="596"/>
      <c r="JD3" s="597"/>
      <c r="JE3" s="598"/>
      <c r="JF3" s="595" t="s">
        <v>30</v>
      </c>
      <c r="JG3" s="596"/>
      <c r="JH3" s="596"/>
      <c r="JI3" s="596"/>
      <c r="JJ3" s="596"/>
      <c r="JK3" s="597"/>
      <c r="JL3" s="598"/>
      <c r="JM3" s="595" t="s">
        <v>600</v>
      </c>
      <c r="JN3" s="596"/>
      <c r="JO3" s="596"/>
      <c r="JP3" s="596"/>
      <c r="JQ3" s="596"/>
      <c r="JR3" s="597"/>
      <c r="JS3" s="598"/>
      <c r="JT3" s="595" t="s">
        <v>31</v>
      </c>
      <c r="JU3" s="596"/>
      <c r="JV3" s="596"/>
      <c r="JW3" s="596"/>
      <c r="JX3" s="596"/>
      <c r="JY3" s="597"/>
      <c r="JZ3" s="598"/>
      <c r="KA3" s="595" t="s">
        <v>31</v>
      </c>
      <c r="KB3" s="596"/>
      <c r="KC3" s="596"/>
      <c r="KD3" s="596"/>
      <c r="KE3" s="596"/>
      <c r="KF3" s="597"/>
      <c r="KG3" s="598"/>
      <c r="KH3" s="595" t="s">
        <v>31</v>
      </c>
      <c r="KI3" s="596"/>
      <c r="KJ3" s="596"/>
      <c r="KK3" s="596"/>
      <c r="KL3" s="596"/>
      <c r="KM3" s="597"/>
      <c r="KN3" s="598"/>
      <c r="KO3" s="160" t="str">
        <f>COUNTA(G6:KN6)&amp;" "&amp;"ชม."</f>
        <v>0 ชม.</v>
      </c>
      <c r="KP3" s="612"/>
      <c r="KQ3" s="613"/>
      <c r="KR3" s="613"/>
      <c r="KS3" s="614"/>
      <c r="KT3" s="604"/>
      <c r="KU3" s="115"/>
      <c r="KV3" s="115"/>
      <c r="KW3" s="115"/>
      <c r="KX3" s="115"/>
    </row>
    <row r="4" spans="1:310" s="134" customFormat="1" ht="18" customHeight="1" x14ac:dyDescent="0.5">
      <c r="A4" s="137"/>
      <c r="B4" s="601"/>
      <c r="C4" s="607"/>
      <c r="D4" s="604"/>
      <c r="E4" s="604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603" t="s">
        <v>46</v>
      </c>
      <c r="KP4" s="603" t="s">
        <v>47</v>
      </c>
      <c r="KQ4" s="603" t="s">
        <v>48</v>
      </c>
      <c r="KR4" s="603" t="s">
        <v>49</v>
      </c>
      <c r="KS4" s="603" t="s">
        <v>52</v>
      </c>
      <c r="KT4" s="604"/>
      <c r="KU4" s="137"/>
      <c r="KV4" s="137"/>
      <c r="KW4" s="137"/>
      <c r="KX4" s="137"/>
    </row>
    <row r="5" spans="1:310" ht="18" customHeight="1" x14ac:dyDescent="0.5">
      <c r="A5" s="115"/>
      <c r="B5" s="601"/>
      <c r="C5" s="607"/>
      <c r="D5" s="604"/>
      <c r="E5" s="604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604"/>
      <c r="KP5" s="604"/>
      <c r="KQ5" s="604"/>
      <c r="KR5" s="604"/>
      <c r="KS5" s="604"/>
      <c r="KT5" s="604"/>
      <c r="KU5" s="115"/>
      <c r="KV5" s="115"/>
      <c r="KW5" s="115"/>
      <c r="KX5" s="115"/>
    </row>
    <row r="6" spans="1:310" ht="18" customHeight="1" thickBot="1" x14ac:dyDescent="0.55000000000000004">
      <c r="A6" s="115"/>
      <c r="B6" s="602"/>
      <c r="C6" s="608"/>
      <c r="D6" s="605"/>
      <c r="E6" s="605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615"/>
      <c r="KP6" s="615"/>
      <c r="KQ6" s="615"/>
      <c r="KR6" s="615"/>
      <c r="KS6" s="615"/>
      <c r="KT6" s="615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3086</v>
      </c>
      <c r="D7" s="504" t="str">
        <f>IF(นักเรียน!D6="","",นักเรียน!D6)</f>
        <v>1302301065214</v>
      </c>
      <c r="E7" s="291" t="str">
        <f>IF(นักเรียน!E6="","",นักเรียน!E6)</f>
        <v>เด็กชายอัศนี   มาทมูล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3087</v>
      </c>
      <c r="D8" s="505" t="str">
        <f>IF(นักเรียน!D7="","",นักเรียน!D7)</f>
        <v>1302301065508</v>
      </c>
      <c r="E8" s="292" t="str">
        <f>IF(นักเรียน!E7="","",นักเรียน!E7)</f>
        <v>เด็กชายเจษฎา  มหาวอ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3088</v>
      </c>
      <c r="D9" s="505" t="str">
        <f>IF(นักเรียน!D8="","",นักเรียน!D8)</f>
        <v>1369900628352</v>
      </c>
      <c r="E9" s="292" t="str">
        <f>IF(นักเรียน!E8="","",นักเรียน!E8)</f>
        <v>เด็กชายภาณุกร  ประธาน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3089</v>
      </c>
      <c r="D10" s="505" t="str">
        <f>IF(นักเรียน!D9="","",นักเรียน!D9)</f>
        <v>1302301066156</v>
      </c>
      <c r="E10" s="292" t="str">
        <f>IF(นักเรียน!E9="","",นักเรียน!E9)</f>
        <v>เด็กชายโกศล  โสนะแสน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3090</v>
      </c>
      <c r="D11" s="505" t="str">
        <f>IF(นักเรียน!D10="","",นักเรียน!D10)</f>
        <v>1369900632112</v>
      </c>
      <c r="E11" s="292" t="str">
        <f>IF(นักเรียน!E10="","",นักเรียน!E10)</f>
        <v>เด็กชายอิศวะ  ปุมสันเทียะ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3092</v>
      </c>
      <c r="D12" s="505" t="str">
        <f>IF(นักเรียน!D11="","",นักเรียน!D11)</f>
        <v>1302301066636</v>
      </c>
      <c r="E12" s="292" t="str">
        <f>IF(นักเรียน!E11="","",นักเรียน!E11)</f>
        <v>เด็กชายอัษฎาวุธ  จันคำ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3093</v>
      </c>
      <c r="D13" s="505" t="str">
        <f>IF(นักเรียน!D12="","",นักเรียน!D12)</f>
        <v>1369900612570</v>
      </c>
      <c r="E13" s="292" t="str">
        <f>IF(นักเรียน!E12="","",นักเรียน!E12)</f>
        <v xml:space="preserve">เด็กหญิงเอมอร  หล่มศักดิ์   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3094</v>
      </c>
      <c r="D14" s="505" t="str">
        <f>IF(นักเรียน!D13="","",นักเรียน!D13)</f>
        <v>1302301065184</v>
      </c>
      <c r="E14" s="292" t="str">
        <f>IF(นักเรียน!E13="","",นักเรียน!E13)</f>
        <v>เด็กหญิงนิดานุช  ชัยสงค์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3095</v>
      </c>
      <c r="D15" s="505" t="str">
        <f>IF(นักเรียน!D14="","",นักเรียน!D14)</f>
        <v>1302301064595</v>
      </c>
      <c r="E15" s="292" t="str">
        <f>IF(นักเรียน!E14="","",นักเรียน!E14)</f>
        <v>เด็กชายวุฒิชัย  ใจหาญ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3096</v>
      </c>
      <c r="D16" s="505" t="str">
        <f>IF(นักเรียน!D15="","",นักเรียน!D15)</f>
        <v>1369900617814</v>
      </c>
      <c r="E16" s="292" t="str">
        <f>IF(นักเรียน!E15="","",นักเรียน!E15)</f>
        <v>เด็กหญิงสุจิตรา  สุขแก้ว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3097</v>
      </c>
      <c r="D17" s="505" t="str">
        <f>IF(นักเรียน!D16="","",นักเรียน!D16)</f>
        <v>1369900621633</v>
      </c>
      <c r="E17" s="292" t="str">
        <f>IF(นักเรียน!E16="","",นักเรียน!E16)</f>
        <v>เด็กหญิงกาญจนา  นามวันสา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3098</v>
      </c>
      <c r="D18" s="505" t="str">
        <f>IF(นักเรียน!D17="","",นักเรียน!D17)</f>
        <v>1302301065796</v>
      </c>
      <c r="E18" s="292" t="str">
        <f>IF(นักเรียน!E17="","",นักเรียน!E17)</f>
        <v>เด็กหญิงญาณิศา  วงศ์ชาลี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3099</v>
      </c>
      <c r="D19" s="505" t="str">
        <f>IF(นักเรียน!D18="","",นักเรียน!D18)</f>
        <v>3411400717893</v>
      </c>
      <c r="E19" s="292" t="str">
        <f>IF(นักเรียน!E18="","",นักเรียน!E18)</f>
        <v>เด็กหญิงรวิภา  สาครขันธ์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3100</v>
      </c>
      <c r="D20" s="505" t="str">
        <f>IF(นักเรียน!D19="","",นักเรียน!D19)</f>
        <v>1302301066628</v>
      </c>
      <c r="E20" s="292" t="str">
        <f>IF(นักเรียน!E19="","",นักเรียน!E19)</f>
        <v>เด็กหญิงปิยาพัชร  สีมา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3101</v>
      </c>
      <c r="D21" s="505" t="str">
        <f>IF(นักเรียน!D20="","",นักเรียน!D20)</f>
        <v>1369900644048</v>
      </c>
      <c r="E21" s="292" t="str">
        <f>IF(นักเรียน!E20="","",นักเรียน!E20)</f>
        <v>เด็กหญิงเกวลิน  มอไธสง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3104</v>
      </c>
      <c r="D22" s="505" t="str">
        <f>IF(นักเรียน!D21="","",นักเรียน!D21)</f>
        <v>1369900645664</v>
      </c>
      <c r="E22" s="292" t="str">
        <f>IF(นักเรียน!E21="","",นักเรียน!E21)</f>
        <v>เด็กหญิงอติกานต์  ใจภักดี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3106</v>
      </c>
      <c r="D23" s="505" t="str">
        <f>IF(นักเรียน!D22="","",นักเรียน!D22)</f>
        <v>1369900673676</v>
      </c>
      <c r="E23" s="292" t="str">
        <f>IF(นักเรียน!E22="","",นักเรียน!E22)</f>
        <v>เด็กชายณัฐวุฒิ  จุนเจือ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3110</v>
      </c>
      <c r="D24" s="505" t="str">
        <f>IF(นักเรียน!D23="","",นักเรียน!D23)</f>
        <v>1369900635774</v>
      </c>
      <c r="E24" s="292" t="str">
        <f>IF(นักเรียน!E23="","",นักเรียน!E23)</f>
        <v>เด็กชายสหรัฐ   เจริญทรัพย์อมร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>
        <f>IF(นักเรียน!C24="","",นักเรียน!C24)</f>
        <v>3216</v>
      </c>
      <c r="D25" s="505" t="str">
        <f>IF(นักเรียน!D24="","",นักเรียน!D24)</f>
        <v>1369900649333</v>
      </c>
      <c r="E25" s="292" t="str">
        <f>IF(นักเรียน!E24="","",นักเรียน!E24)</f>
        <v>เด็กหญิงกัญญารัตน์  ลาดนอก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>
        <f>IF(นักเรียน!C25="","",นักเรียน!C25)</f>
        <v>3318</v>
      </c>
      <c r="D26" s="505" t="str">
        <f>IF(นักเรียน!D25="","",นักเรียน!D25)</f>
        <v>1339000011634</v>
      </c>
      <c r="E26" s="292" t="str">
        <f>IF(นักเรียน!E25="","",นักเรียน!E25)</f>
        <v>เด็กชายประภวิษณ์  ทองสุข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 t="str">
        <f>IF(นักเรียน!C26="","",นักเรียน!C26)</f>
        <v/>
      </c>
      <c r="D27" s="505" t="str">
        <f>IF(นักเรียน!D26="","",นักเรียน!D26)</f>
        <v/>
      </c>
      <c r="E27" s="292" t="str">
        <f>IF(นักเรียน!E26="","",นักเรียน!E26)</f>
        <v/>
      </c>
      <c r="F27" s="143" t="str">
        <f>IF(นักเรียน!E26="","",นักเรียน!B26)</f>
        <v/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 t="str">
        <f>IF(นักเรียน!C27="","",นักเรียน!C27)</f>
        <v/>
      </c>
      <c r="D28" s="505" t="str">
        <f>IF(นักเรียน!D27="","",นักเรียน!D27)</f>
        <v/>
      </c>
      <c r="E28" s="292" t="str">
        <f>IF(นักเรียน!E27="","",นักเรียน!E27)</f>
        <v/>
      </c>
      <c r="F28" s="143" t="str">
        <f>IF(นักเรียน!E27="","",นักเรียน!B27)</f>
        <v/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 t="str">
        <f>IF(นักเรียน!C28="","",นักเรียน!C28)</f>
        <v/>
      </c>
      <c r="D29" s="505" t="str">
        <f>IF(นักเรียน!D28="","",นักเรียน!D28)</f>
        <v/>
      </c>
      <c r="E29" s="292" t="str">
        <f>IF(นักเรียน!E28="","",นักเรียน!E28)</f>
        <v/>
      </c>
      <c r="F29" s="143" t="str">
        <f>IF(นักเรียน!E28="","",นักเรียน!B28)</f>
        <v/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 t="str">
        <f>IF(นักเรียน!C29="","",นักเรียน!C29)</f>
        <v/>
      </c>
      <c r="D30" s="505" t="str">
        <f>IF(นักเรียน!D29="","",นักเรียน!D29)</f>
        <v/>
      </c>
      <c r="E30" s="292" t="str">
        <f>IF(นักเรียน!E29="","",นักเรียน!E29)</f>
        <v/>
      </c>
      <c r="F30" s="143" t="str">
        <f>IF(นักเรียน!E29="","",นักเรียน!B29)</f>
        <v/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 t="str">
        <f>IF(นักเรียน!C30="","",นักเรียน!C30)</f>
        <v/>
      </c>
      <c r="D31" s="505" t="str">
        <f>IF(นักเรียน!D30="","",นักเรียน!D30)</f>
        <v/>
      </c>
      <c r="E31" s="292" t="str">
        <f>IF(นักเรียน!E30="","",นักเรียน!E30)</f>
        <v/>
      </c>
      <c r="F31" s="143" t="str">
        <f>IF(นักเรียน!E30="","",นักเรียน!B30)</f>
        <v/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 t="str">
        <f>IF(นักเรียน!C31="","",นักเรียน!C31)</f>
        <v/>
      </c>
      <c r="D32" s="505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9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18" t="s">
        <v>0</v>
      </c>
      <c r="C2" s="618" t="s">
        <v>1</v>
      </c>
      <c r="D2" s="620" t="s">
        <v>2</v>
      </c>
      <c r="E2" s="380"/>
      <c r="F2" s="626" t="str">
        <f>"การวัดผลกลางปี รายวิชา "&amp;Home!C11&amp;" "&amp;Home!C12</f>
        <v>การวัดผลกลางปี รายวิชา  ง15101</v>
      </c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  <c r="Z2" s="628"/>
      <c r="AA2" s="626" t="str">
        <f>F2</f>
        <v>การวัดผลกลางปี รายวิชา  ง15101</v>
      </c>
      <c r="AB2" s="627"/>
      <c r="AC2" s="627"/>
      <c r="AD2" s="627"/>
      <c r="AE2" s="627"/>
      <c r="AF2" s="627"/>
      <c r="AG2" s="627"/>
      <c r="AH2" s="627"/>
      <c r="AI2" s="627"/>
      <c r="AJ2" s="627"/>
      <c r="AK2" s="627"/>
      <c r="AL2" s="627"/>
      <c r="AM2" s="627"/>
      <c r="AN2" s="627"/>
      <c r="AO2" s="627"/>
      <c r="AP2" s="627"/>
      <c r="AQ2" s="627"/>
      <c r="AR2" s="627"/>
      <c r="AS2" s="628"/>
      <c r="AT2" s="623" t="s">
        <v>128</v>
      </c>
      <c r="AU2" s="624"/>
      <c r="AV2" s="624"/>
      <c r="AW2" s="624"/>
      <c r="AX2" s="624"/>
      <c r="AY2" s="624"/>
      <c r="AZ2" s="625"/>
      <c r="BA2" s="631" t="s">
        <v>127</v>
      </c>
      <c r="BB2" s="632" t="s">
        <v>61</v>
      </c>
      <c r="BC2" s="629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18"/>
      <c r="C3" s="618"/>
      <c r="D3" s="620"/>
      <c r="E3" s="381"/>
      <c r="F3" s="638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  <c r="W3" s="639"/>
      <c r="X3" s="639"/>
      <c r="Y3" s="639"/>
      <c r="Z3" s="640"/>
      <c r="AA3" s="638" t="str">
        <f>F3</f>
        <v>คะแนนผลการเรียนรู้ตามตัวชี้วัด ภาคเรียนที่ 1</v>
      </c>
      <c r="AB3" s="639"/>
      <c r="AC3" s="639"/>
      <c r="AD3" s="639"/>
      <c r="AE3" s="639"/>
      <c r="AF3" s="639"/>
      <c r="AG3" s="639"/>
      <c r="AH3" s="639"/>
      <c r="AI3" s="639"/>
      <c r="AJ3" s="639"/>
      <c r="AK3" s="639"/>
      <c r="AL3" s="639"/>
      <c r="AM3" s="639"/>
      <c r="AN3" s="639"/>
      <c r="AO3" s="639"/>
      <c r="AP3" s="639"/>
      <c r="AQ3" s="639"/>
      <c r="AR3" s="385" t="s">
        <v>4</v>
      </c>
      <c r="AS3" s="56" t="s">
        <v>5</v>
      </c>
      <c r="AT3" s="635" t="s">
        <v>144</v>
      </c>
      <c r="AU3" s="636"/>
      <c r="AV3" s="636"/>
      <c r="AW3" s="636"/>
      <c r="AX3" s="636"/>
      <c r="AY3" s="637"/>
      <c r="AZ3" s="392" t="s">
        <v>5</v>
      </c>
      <c r="BA3" s="631"/>
      <c r="BB3" s="633"/>
      <c r="BC3" s="629"/>
      <c r="BD3" s="137"/>
      <c r="BE3" s="137"/>
      <c r="BF3" s="137"/>
      <c r="BG3" s="137"/>
    </row>
    <row r="4" spans="1:59" ht="18" customHeight="1" x14ac:dyDescent="0.5">
      <c r="A4" s="115"/>
      <c r="B4" s="618"/>
      <c r="C4" s="618"/>
      <c r="D4" s="621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31"/>
      <c r="BB4" s="633"/>
      <c r="BC4" s="629"/>
      <c r="BD4" s="115"/>
      <c r="BE4" s="115"/>
      <c r="BF4" s="115"/>
      <c r="BG4" s="115"/>
    </row>
    <row r="5" spans="1:59" ht="18" customHeight="1" thickBot="1" x14ac:dyDescent="0.55000000000000004">
      <c r="A5" s="115"/>
      <c r="B5" s="619"/>
      <c r="C5" s="619"/>
      <c r="D5" s="622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34"/>
      <c r="BC5" s="630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3086</v>
      </c>
      <c r="D6" s="641" t="str">
        <f>IF(นักเรียน!E6="","",นักเรียน!E6)</f>
        <v>เด็กชายอัศนี   มาทมูล</v>
      </c>
      <c r="E6" s="642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3087</v>
      </c>
      <c r="D7" s="616" t="str">
        <f>IF(นักเรียน!E7="","",นักเรียน!E7)</f>
        <v>เด็กชายเจษฎา  มหาวอ</v>
      </c>
      <c r="E7" s="617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3088</v>
      </c>
      <c r="D8" s="616" t="str">
        <f>IF(นักเรียน!E8="","",นักเรียน!E8)</f>
        <v>เด็กชายภาณุกร  ประธาน</v>
      </c>
      <c r="E8" s="617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3089</v>
      </c>
      <c r="D9" s="616" t="str">
        <f>IF(นักเรียน!E9="","",นักเรียน!E9)</f>
        <v>เด็กชายโกศล  โสนะแสน</v>
      </c>
      <c r="E9" s="617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3090</v>
      </c>
      <c r="D10" s="616" t="str">
        <f>IF(นักเรียน!E10="","",นักเรียน!E10)</f>
        <v>เด็กชายอิศวะ  ปุมสันเทียะ</v>
      </c>
      <c r="E10" s="617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3092</v>
      </c>
      <c r="D11" s="616" t="str">
        <f>IF(นักเรียน!E11="","",นักเรียน!E11)</f>
        <v>เด็กชายอัษฎาวุธ  จันคำ</v>
      </c>
      <c r="E11" s="617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3093</v>
      </c>
      <c r="D12" s="616" t="str">
        <f>IF(นักเรียน!E12="","",นักเรียน!E12)</f>
        <v xml:space="preserve">เด็กหญิงเอมอร  หล่มศักดิ์   </v>
      </c>
      <c r="E12" s="617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3094</v>
      </c>
      <c r="D13" s="616" t="str">
        <f>IF(นักเรียน!E13="","",นักเรียน!E13)</f>
        <v>เด็กหญิงนิดานุช  ชัยสงค์</v>
      </c>
      <c r="E13" s="617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3095</v>
      </c>
      <c r="D14" s="616" t="str">
        <f>IF(นักเรียน!E14="","",นักเรียน!E14)</f>
        <v>เด็กชายวุฒิชัย  ใจหาญ</v>
      </c>
      <c r="E14" s="617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3096</v>
      </c>
      <c r="D15" s="616" t="str">
        <f>IF(นักเรียน!E15="","",นักเรียน!E15)</f>
        <v>เด็กหญิงสุจิตรา  สุขแก้ว</v>
      </c>
      <c r="E15" s="617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3097</v>
      </c>
      <c r="D16" s="616" t="str">
        <f>IF(นักเรียน!E16="","",นักเรียน!E16)</f>
        <v>เด็กหญิงกาญจนา  นามวันสา</v>
      </c>
      <c r="E16" s="617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3098</v>
      </c>
      <c r="D17" s="616" t="str">
        <f>IF(นักเรียน!E17="","",นักเรียน!E17)</f>
        <v>เด็กหญิงญาณิศา  วงศ์ชาลี</v>
      </c>
      <c r="E17" s="617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3099</v>
      </c>
      <c r="D18" s="616" t="str">
        <f>IF(นักเรียน!E18="","",นักเรียน!E18)</f>
        <v>เด็กหญิงรวิภา  สาครขันธ์</v>
      </c>
      <c r="E18" s="617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3100</v>
      </c>
      <c r="D19" s="616" t="str">
        <f>IF(นักเรียน!E19="","",นักเรียน!E19)</f>
        <v>เด็กหญิงปิยาพัชร  สีมา</v>
      </c>
      <c r="E19" s="617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3101</v>
      </c>
      <c r="D20" s="616" t="str">
        <f>IF(นักเรียน!E20="","",นักเรียน!E20)</f>
        <v>เด็กหญิงเกวลิน  มอไธสง</v>
      </c>
      <c r="E20" s="617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3104</v>
      </c>
      <c r="D21" s="616" t="str">
        <f>IF(นักเรียน!E21="","",นักเรียน!E21)</f>
        <v>เด็กหญิงอติกานต์  ใจภักดี</v>
      </c>
      <c r="E21" s="617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3106</v>
      </c>
      <c r="D22" s="616" t="str">
        <f>IF(นักเรียน!E22="","",นักเรียน!E22)</f>
        <v>เด็กชายณัฐวุฒิ  จุนเจือ</v>
      </c>
      <c r="E22" s="617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3110</v>
      </c>
      <c r="D23" s="616" t="str">
        <f>IF(นักเรียน!E23="","",นักเรียน!E23)</f>
        <v>เด็กชายสหรัฐ   เจริญทรัพย์อมร</v>
      </c>
      <c r="E23" s="617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3216</v>
      </c>
      <c r="D24" s="616" t="str">
        <f>IF(นักเรียน!E24="","",นักเรียน!E24)</f>
        <v>เด็กหญิงกัญญารัตน์  ลาดนอก</v>
      </c>
      <c r="E24" s="617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>
        <f>IF(นักเรียน!C25="","",นักเรียน!C25)</f>
        <v>3318</v>
      </c>
      <c r="D25" s="616" t="str">
        <f>IF(นักเรียน!E25="","",นักเรียน!E25)</f>
        <v>เด็กชายประภวิษณ์  ทองสุข</v>
      </c>
      <c r="E25" s="617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 t="str">
        <f>IF(นักเรียน!C26="","",นักเรียน!C26)</f>
        <v/>
      </c>
      <c r="D26" s="616" t="str">
        <f>IF(นักเรียน!E26="","",นักเรียน!E26)</f>
        <v/>
      </c>
      <c r="E26" s="617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 t="str">
        <f>IF(นักเรียน!C27="","",นักเรียน!C27)</f>
        <v/>
      </c>
      <c r="D27" s="616" t="str">
        <f>IF(นักเรียน!E27="","",นักเรียน!E27)</f>
        <v/>
      </c>
      <c r="E27" s="617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 t="str">
        <f>IF(นักเรียน!C28="","",นักเรียน!C28)</f>
        <v/>
      </c>
      <c r="D28" s="616" t="str">
        <f>IF(นักเรียน!E28="","",นักเรียน!E28)</f>
        <v/>
      </c>
      <c r="E28" s="617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 t="str">
        <f>IF(นักเรียน!C29="","",นักเรียน!C29)</f>
        <v/>
      </c>
      <c r="D29" s="616" t="str">
        <f>IF(นักเรียน!E29="","",นักเรียน!E29)</f>
        <v/>
      </c>
      <c r="E29" s="617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 t="str">
        <f>IF(นักเรียน!C30="","",นักเรียน!C30)</f>
        <v/>
      </c>
      <c r="D30" s="616" t="str">
        <f>IF(นักเรียน!E30="","",นักเรียน!E30)</f>
        <v/>
      </c>
      <c r="E30" s="617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 t="str">
        <f>IF(นักเรียน!C31="","",นักเรียน!C31)</f>
        <v/>
      </c>
      <c r="D31" s="616" t="str">
        <f>IF(นักเรียน!E31="","",นักเรียน!E31)</f>
        <v/>
      </c>
      <c r="E31" s="617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16" t="str">
        <f>IF(นักเรียน!E32="","",นักเรียน!E32)</f>
        <v/>
      </c>
      <c r="E32" s="617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16" t="str">
        <f>IF(นักเรียน!E33="","",นักเรียน!E33)</f>
        <v/>
      </c>
      <c r="E33" s="617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16" t="str">
        <f>IF(นักเรียน!E34="","",นักเรียน!E34)</f>
        <v/>
      </c>
      <c r="E34" s="617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16" t="str">
        <f>IF(นักเรียน!E35="","",นักเรียน!E35)</f>
        <v/>
      </c>
      <c r="E35" s="617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16" t="str">
        <f>IF(นักเรียน!E36="","",นักเรียน!E36)</f>
        <v/>
      </c>
      <c r="E36" s="617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16" t="str">
        <f>IF(นักเรียน!E37="","",นักเรียน!E37)</f>
        <v/>
      </c>
      <c r="E37" s="617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16" t="str">
        <f>IF(นักเรียน!E38="","",นักเรียน!E38)</f>
        <v/>
      </c>
      <c r="E38" s="617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16" t="str">
        <f>IF(นักเรียน!E39="","",นักเรียน!E39)</f>
        <v/>
      </c>
      <c r="E39" s="617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16" t="str">
        <f>IF(นักเรียน!E40="","",นักเรียน!E40)</f>
        <v/>
      </c>
      <c r="E40" s="617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16" t="str">
        <f>IF(นักเรียน!E41="","",นักเรียน!E41)</f>
        <v/>
      </c>
      <c r="E41" s="617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16" t="str">
        <f>IF(นักเรียน!E42="","",นักเรียน!E42)</f>
        <v/>
      </c>
      <c r="E42" s="617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16" t="str">
        <f>IF(นักเรียน!E43="","",นักเรียน!E43)</f>
        <v/>
      </c>
      <c r="E43" s="617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16" t="str">
        <f>IF(นักเรียน!E44="","",นักเรียน!E44)</f>
        <v/>
      </c>
      <c r="E44" s="617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16" t="str">
        <f>IF(นักเรียน!E45="","",นักเรียน!E45)</f>
        <v/>
      </c>
      <c r="E45" s="617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16" t="str">
        <f>IF(นักเรียน!E46="","",นักเรียน!E46)</f>
        <v/>
      </c>
      <c r="E46" s="617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16" t="str">
        <f>IF(นักเรียน!E47="","",นักเรียน!E47)</f>
        <v/>
      </c>
      <c r="E47" s="617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16" t="str">
        <f>IF(นักเรียน!E48="","",นักเรียน!E48)</f>
        <v/>
      </c>
      <c r="E48" s="617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16" t="str">
        <f>IF(นักเรียน!E49="","",นักเรียน!E49)</f>
        <v/>
      </c>
      <c r="E49" s="617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16" t="str">
        <f>IF(นักเรียน!E50="","",นักเรียน!E50)</f>
        <v/>
      </c>
      <c r="E50" s="617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16" t="str">
        <f>IF(นักเรียน!E51="","",นักเรียน!E51)</f>
        <v/>
      </c>
      <c r="E51" s="617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16" t="str">
        <f>IF(นักเรียน!E52="","",นักเรียน!E52)</f>
        <v/>
      </c>
      <c r="E52" s="617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16" t="str">
        <f>IF(นักเรียน!E53="","",นักเรียน!E53)</f>
        <v/>
      </c>
      <c r="E53" s="617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16" t="str">
        <f>IF(นักเรียน!E54="","",นักเรียน!E54)</f>
        <v/>
      </c>
      <c r="E54" s="617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16" t="str">
        <f>IF(นักเรียน!E55="","",นักเรียน!E55)</f>
        <v/>
      </c>
      <c r="E55" s="617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45" t="s">
        <v>378</v>
      </c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645"/>
      <c r="T1" s="645"/>
      <c r="U1" s="645"/>
      <c r="V1" s="645"/>
      <c r="W1" s="645"/>
      <c r="X1" s="645"/>
      <c r="Y1" s="645"/>
      <c r="Z1" s="645"/>
      <c r="AA1" s="645"/>
      <c r="AB1" s="645"/>
      <c r="AC1" s="645"/>
      <c r="AD1" s="645"/>
      <c r="AE1" s="645"/>
      <c r="AF1" s="645"/>
      <c r="AG1" s="645"/>
      <c r="AH1" s="645"/>
      <c r="AI1" s="645"/>
      <c r="AJ1" s="645"/>
      <c r="AK1" s="645"/>
      <c r="AL1" s="645"/>
      <c r="AM1" s="645"/>
      <c r="AN1" s="645"/>
      <c r="AO1" s="645"/>
      <c r="AP1" s="645"/>
      <c r="AQ1" s="645"/>
      <c r="AR1" s="645"/>
      <c r="AS1" s="645"/>
      <c r="AT1" s="645"/>
      <c r="AU1" s="645"/>
      <c r="AV1" s="645"/>
      <c r="AW1" s="645"/>
      <c r="AX1" s="645"/>
      <c r="AY1" s="645"/>
      <c r="AZ1" s="645"/>
      <c r="BA1" s="645"/>
      <c r="BB1" s="645"/>
      <c r="BC1" s="645"/>
      <c r="BD1" s="645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59" t="s">
        <v>0</v>
      </c>
      <c r="C2" s="659" t="s">
        <v>1</v>
      </c>
      <c r="D2" s="661" t="s">
        <v>2</v>
      </c>
      <c r="E2" s="361"/>
      <c r="F2" s="664" t="str">
        <f>"การวัดผลปลายปี รายวิชา "&amp;Home!C11&amp;" "&amp;Home!C12</f>
        <v>การวัดผลปลายปี รายวิชา  ง15101</v>
      </c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6"/>
      <c r="AA2" s="664" t="str">
        <f>F2</f>
        <v>การวัดผลปลายปี รายวิชา  ง15101</v>
      </c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665"/>
      <c r="AM2" s="665"/>
      <c r="AN2" s="665"/>
      <c r="AO2" s="665"/>
      <c r="AP2" s="665"/>
      <c r="AQ2" s="665"/>
      <c r="AR2" s="665"/>
      <c r="AS2" s="666"/>
      <c r="AT2" s="656" t="s">
        <v>129</v>
      </c>
      <c r="AU2" s="657"/>
      <c r="AV2" s="657"/>
      <c r="AW2" s="657"/>
      <c r="AX2" s="657"/>
      <c r="AY2" s="657"/>
      <c r="AZ2" s="658"/>
      <c r="BA2" s="653" t="s">
        <v>131</v>
      </c>
      <c r="BB2" s="650" t="s">
        <v>130</v>
      </c>
      <c r="BC2" s="651" t="s">
        <v>60</v>
      </c>
      <c r="BD2" s="648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59"/>
      <c r="C3" s="659"/>
      <c r="D3" s="661"/>
      <c r="E3" s="362"/>
      <c r="F3" s="667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  <c r="S3" s="668"/>
      <c r="T3" s="668"/>
      <c r="U3" s="668"/>
      <c r="V3" s="668"/>
      <c r="W3" s="668"/>
      <c r="X3" s="668"/>
      <c r="Y3" s="668"/>
      <c r="Z3" s="669"/>
      <c r="AA3" s="667" t="str">
        <f>F3</f>
        <v>คะแนนผลการเรียนรู้ตามตัวชี้วัด ภาคเรียนที่ 2</v>
      </c>
      <c r="AB3" s="668"/>
      <c r="AC3" s="668"/>
      <c r="AD3" s="668"/>
      <c r="AE3" s="668"/>
      <c r="AF3" s="668"/>
      <c r="AG3" s="668"/>
      <c r="AH3" s="668"/>
      <c r="AI3" s="668"/>
      <c r="AJ3" s="668"/>
      <c r="AK3" s="668"/>
      <c r="AL3" s="668"/>
      <c r="AM3" s="668"/>
      <c r="AN3" s="668"/>
      <c r="AO3" s="668"/>
      <c r="AP3" s="668"/>
      <c r="AQ3" s="668"/>
      <c r="AR3" s="373" t="s">
        <v>4</v>
      </c>
      <c r="AS3" s="64" t="s">
        <v>5</v>
      </c>
      <c r="AT3" s="646" t="s">
        <v>132</v>
      </c>
      <c r="AU3" s="647"/>
      <c r="AV3" s="647"/>
      <c r="AW3" s="647"/>
      <c r="AX3" s="647"/>
      <c r="AY3" s="647"/>
      <c r="AZ3" s="378" t="s">
        <v>5</v>
      </c>
      <c r="BA3" s="654"/>
      <c r="BB3" s="650"/>
      <c r="BC3" s="651"/>
      <c r="BD3" s="648"/>
      <c r="BE3" s="137"/>
      <c r="BF3" s="137"/>
      <c r="BG3" s="137"/>
      <c r="BH3" s="137"/>
      <c r="BI3" s="137"/>
    </row>
    <row r="4" spans="1:61" ht="18" customHeight="1" x14ac:dyDescent="0.5">
      <c r="A4" s="115"/>
      <c r="B4" s="659"/>
      <c r="C4" s="659"/>
      <c r="D4" s="662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55"/>
      <c r="BB4" s="650"/>
      <c r="BC4" s="651"/>
      <c r="BD4" s="648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60"/>
      <c r="C5" s="660"/>
      <c r="D5" s="663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52"/>
      <c r="BD5" s="649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70" t="str">
        <f>IF(นักเรียน!E6="","",นักเรียน!E6)</f>
        <v>เด็กชายอัศนี   มาทมูล</v>
      </c>
      <c r="E6" s="671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43" t="str">
        <f>IF(นักเรียน!E7="","",นักเรียน!E7)</f>
        <v>เด็กชายเจษฎา  มหาวอ</v>
      </c>
      <c r="E7" s="644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43" t="str">
        <f>IF(นักเรียน!E8="","",นักเรียน!E8)</f>
        <v>เด็กชายภาณุกร  ประธาน</v>
      </c>
      <c r="E8" s="644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43" t="str">
        <f>IF(นักเรียน!E9="","",นักเรียน!E9)</f>
        <v>เด็กชายโกศล  โสนะแสน</v>
      </c>
      <c r="E9" s="644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43" t="str">
        <f>IF(นักเรียน!E10="","",นักเรียน!E10)</f>
        <v>เด็กชายอิศวะ  ปุมสันเทียะ</v>
      </c>
      <c r="E10" s="644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43" t="str">
        <f>IF(นักเรียน!E11="","",นักเรียน!E11)</f>
        <v>เด็กชายอัษฎาวุธ  จันคำ</v>
      </c>
      <c r="E11" s="644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43" t="str">
        <f>IF(นักเรียน!E12="","",นักเรียน!E12)</f>
        <v xml:space="preserve">เด็กหญิงเอมอร  หล่มศักดิ์   </v>
      </c>
      <c r="E12" s="644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43" t="str">
        <f>IF(นักเรียน!E13="","",นักเรียน!E13)</f>
        <v>เด็กหญิงนิดานุช  ชัยสงค์</v>
      </c>
      <c r="E13" s="644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43" t="str">
        <f>IF(นักเรียน!E14="","",นักเรียน!E14)</f>
        <v>เด็กชายวุฒิชัย  ใจหาญ</v>
      </c>
      <c r="E14" s="644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43" t="str">
        <f>IF(นักเรียน!E15="","",นักเรียน!E15)</f>
        <v>เด็กหญิงสุจิตรา  สุขแก้ว</v>
      </c>
      <c r="E15" s="644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43" t="str">
        <f>IF(นักเรียน!E16="","",นักเรียน!E16)</f>
        <v>เด็กหญิงกาญจนา  นามวันสา</v>
      </c>
      <c r="E16" s="644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43" t="str">
        <f>IF(นักเรียน!E17="","",นักเรียน!E17)</f>
        <v>เด็กหญิงญาณิศา  วงศ์ชาลี</v>
      </c>
      <c r="E17" s="644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43" t="str">
        <f>IF(นักเรียน!E18="","",นักเรียน!E18)</f>
        <v>เด็กหญิงรวิภา  สาครขันธ์</v>
      </c>
      <c r="E18" s="644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43" t="str">
        <f>IF(นักเรียน!E19="","",นักเรียน!E19)</f>
        <v>เด็กหญิงปิยาพัชร  สีมา</v>
      </c>
      <c r="E19" s="644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43" t="str">
        <f>IF(นักเรียน!E20="","",นักเรียน!E20)</f>
        <v>เด็กหญิงเกวลิน  มอไธสง</v>
      </c>
      <c r="E20" s="644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43" t="str">
        <f>IF(นักเรียน!E21="","",นักเรียน!E21)</f>
        <v>เด็กหญิงอติกานต์  ใจภักดี</v>
      </c>
      <c r="E21" s="644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43" t="str">
        <f>IF(นักเรียน!E22="","",นักเรียน!E22)</f>
        <v>เด็กชายณัฐวุฒิ  จุนเจือ</v>
      </c>
      <c r="E22" s="644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43" t="str">
        <f>IF(นักเรียน!E23="","",นักเรียน!E23)</f>
        <v>เด็กชายสหรัฐ   เจริญทรัพย์อมร</v>
      </c>
      <c r="E23" s="644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43" t="str">
        <f>IF(นักเรียน!E24="","",นักเรียน!E24)</f>
        <v>เด็กหญิงกัญญารัตน์  ลาดนอก</v>
      </c>
      <c r="E24" s="644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>
        <f>IF(นักเรียน!C25="","",นักเรียน!C25)</f>
        <v>3318</v>
      </c>
      <c r="D25" s="643" t="str">
        <f>IF(นักเรียน!E25="","",นักเรียน!E25)</f>
        <v>เด็กชายประภวิษณ์  ทองสุข</v>
      </c>
      <c r="E25" s="644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3" t="str">
        <f>IF(นักเรียน!E26="","",นักเรียน!E26)</f>
        <v/>
      </c>
      <c r="E26" s="644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3" t="str">
        <f>IF(นักเรียน!E27="","",นักเรียน!E27)</f>
        <v/>
      </c>
      <c r="E27" s="644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3" t="str">
        <f>IF(นักเรียน!E28="","",นักเรียน!E28)</f>
        <v/>
      </c>
      <c r="E28" s="644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3" t="str">
        <f>IF(นักเรียน!E29="","",นักเรียน!E29)</f>
        <v/>
      </c>
      <c r="E29" s="644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3" t="str">
        <f>IF(นักเรียน!E30="","",นักเรียน!E30)</f>
        <v/>
      </c>
      <c r="E30" s="644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3" t="str">
        <f>IF(นักเรียน!E31="","",นักเรียน!E31)</f>
        <v/>
      </c>
      <c r="E31" s="644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3" t="str">
        <f>IF(นักเรียน!E32="","",นักเรียน!E32)</f>
        <v/>
      </c>
      <c r="E32" s="644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3" t="str">
        <f>IF(นักเรียน!E33="","",นักเรียน!E33)</f>
        <v/>
      </c>
      <c r="E33" s="644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3" t="str">
        <f>IF(นักเรียน!E34="","",นักเรียน!E34)</f>
        <v/>
      </c>
      <c r="E34" s="644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3" t="str">
        <f>IF(นักเรียน!E35="","",นักเรียน!E35)</f>
        <v/>
      </c>
      <c r="E35" s="644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3" t="str">
        <f>IF(นักเรียน!E36="","",นักเรียน!E36)</f>
        <v/>
      </c>
      <c r="E36" s="644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3" t="str">
        <f>IF(นักเรียน!E37="","",นักเรียน!E37)</f>
        <v/>
      </c>
      <c r="E37" s="644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3" t="str">
        <f>IF(นักเรียน!E38="","",นักเรียน!E38)</f>
        <v/>
      </c>
      <c r="E38" s="644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3" t="str">
        <f>IF(นักเรียน!E39="","",นักเรียน!E39)</f>
        <v/>
      </c>
      <c r="E39" s="644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3" t="str">
        <f>IF(นักเรียน!E40="","",นักเรียน!E40)</f>
        <v/>
      </c>
      <c r="E40" s="644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3" t="str">
        <f>IF(นักเรียน!E41="","",นักเรียน!E41)</f>
        <v/>
      </c>
      <c r="E41" s="644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3" t="str">
        <f>IF(นักเรียน!E42="","",นักเรียน!E42)</f>
        <v/>
      </c>
      <c r="E42" s="644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3" t="str">
        <f>IF(นักเรียน!E43="","",นักเรียน!E43)</f>
        <v/>
      </c>
      <c r="E43" s="644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3" t="str">
        <f>IF(นักเรียน!E44="","",นักเรียน!E44)</f>
        <v/>
      </c>
      <c r="E44" s="644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3" t="str">
        <f>IF(นักเรียน!E45="","",นักเรียน!E45)</f>
        <v/>
      </c>
      <c r="E45" s="644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43" t="str">
        <f>IF(นักเรียน!E46="","",นักเรียน!E46)</f>
        <v/>
      </c>
      <c r="E46" s="644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43" t="str">
        <f>IF(นักเรียน!E47="","",นักเรียน!E47)</f>
        <v/>
      </c>
      <c r="E47" s="644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43" t="str">
        <f>IF(นักเรียน!E48="","",นักเรียน!E48)</f>
        <v/>
      </c>
      <c r="E48" s="644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43" t="str">
        <f>IF(นักเรียน!E49="","",นักเรียน!E49)</f>
        <v/>
      </c>
      <c r="E49" s="644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43" t="str">
        <f>IF(นักเรียน!E50="","",นักเรียน!E50)</f>
        <v/>
      </c>
      <c r="E50" s="644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43" t="str">
        <f>IF(นักเรียน!E51="","",นักเรียน!E51)</f>
        <v/>
      </c>
      <c r="E51" s="644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43" t="str">
        <f>IF(นักเรียน!E52="","",นักเรียน!E52)</f>
        <v/>
      </c>
      <c r="E52" s="644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43" t="str">
        <f>IF(นักเรียน!E53="","",นักเรียน!E53)</f>
        <v/>
      </c>
      <c r="E53" s="644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43" t="str">
        <f>IF(นักเรียน!E54="","",นักเรียน!E54)</f>
        <v/>
      </c>
      <c r="E54" s="644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43" t="str">
        <f>IF(นักเรียน!E55="","",นักเรียน!E55)</f>
        <v/>
      </c>
      <c r="E55" s="644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AT3:AY3"/>
    <mergeCell ref="BD2:BD5"/>
    <mergeCell ref="BB2:BB4"/>
    <mergeCell ref="BC2:BC5"/>
    <mergeCell ref="BA2:BA4"/>
    <mergeCell ref="AT2:AZ2"/>
    <mergeCell ref="D46:E46"/>
    <mergeCell ref="D47:E47"/>
    <mergeCell ref="D48:E48"/>
    <mergeCell ref="D49:E49"/>
    <mergeCell ref="D50:E50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2014-12-11T05:22:07Z</dcterms:modified>
</cp:coreProperties>
</file>