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5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H33" i="56"/>
  <c r="G33" i="56"/>
  <c r="G32" i="56"/>
  <c r="G31" i="56"/>
  <c r="G30" i="56"/>
  <c r="G29" i="56"/>
  <c r="G28" i="56"/>
  <c r="G27" i="56"/>
  <c r="G26" i="56"/>
  <c r="H25" i="56"/>
  <c r="G25" i="56"/>
  <c r="G24" i="56"/>
  <c r="G23" i="56"/>
  <c r="G22" i="56"/>
  <c r="G21" i="56"/>
  <c r="G20" i="56"/>
  <c r="G19" i="56"/>
  <c r="G18" i="56"/>
  <c r="H17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<sst xmlns="http://schemas.openxmlformats.org/spreadsheetml/2006/main" count="1242" uniqueCount="754">
  <si>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</si>
  <si>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</si>
  <si>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</si>
  <si>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</si>
  <si>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</si>
  <si>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</si>
  <si>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</si>
  <si>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</si>
  <si>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</si>
  <si>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</si>
  <si>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</si>
  <si>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</si>
  <si>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</si>
  <si>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</si>
  <si>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</si>
  <si>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</si>
  <si>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</si>
  <si>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</si>
  <si>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</si>
  <si>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</si>
  <si>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</si>
  <si>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</si>
  <si>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</si>
  <si>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</si>
  <si>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</si>
  <si>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</si>
  <si>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</si>
  <si>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</si>
  <si>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</si>
  <si>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</si>
  <si>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</si>
  <si>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</si>
  <si>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</si>
  <si>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</si>
  <si>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</si>
  <si>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</si>
  <si>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</si>
  <si>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</si>
  <si>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</si>
  <si>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</si>
  <si>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</si>
  <si>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</si>
  <si>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</si>
  <si>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</si>
  <si>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</si>
  <si>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</si>
  <si>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</si>
  <si>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</si>
  <si>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</si>
  <si>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</si>
  <si>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</si>
  <si>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</si>
  <si>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</si>
  <si>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</si>
  <si>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</si>
  <si>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</si>
  <si>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</si>
  <si>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</si>
  <si>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</si>
  <si>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</si>
  <si>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</si>
  <si>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</si>
  <si>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</si>
  <si>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</si>
  <si>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</si>
  <si>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</si>
  <si>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</si>
  <si>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</si>
  <si>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</si>
  <si>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</si>
  <si>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</si>
  <si>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</si>
  <si>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</si>
  <si>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</si>
  <si>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</si>
  <si>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</si>
  <si>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</si>
  <si>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</si>
  <si>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</si>
  <si>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</si>
  <si>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</si>
  <si>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</si>
  <si>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</si>
  <si>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</si>
  <si>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</si>
  <si>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</si>
  <si>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</si>
  <si>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</si>
  <si>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</si>
  <si>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</si>
  <si>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</si>
  <si>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</si>
  <si>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</si>
  <si>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</si>
  <si>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</si>
  <si>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</si>
  <si>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</si>
  <si>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</si>
  <si>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</si>
  <si>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</si>
  <si>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</si>
  <si>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</si>
  <si>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</si>
  <si>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</si>
  <si>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</si>
  <si>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</si>
  <si>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</si>
  <si>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</si>
  <si>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</si>
  <si>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</si>
  <si>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</si>
  <si>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</si>
  <si>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</si>
  <si>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</si>
  <si>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</si>
  <si>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</si>
  <si>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</si>
  <si>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</si>
  <si>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</si>
  <si>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</si>
  <si>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</si>
  <si>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</si>
  <si>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</si>
  <si>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</si>
  <si>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</si>
  <si>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</si>
  <si>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</si>
  <si>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</si>
  <si>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</si>
  <si>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</si>
  <si>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</si>
  <si>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</si>
  <si>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</si>
  <si>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</si>
  <si>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</si>
  <si>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</si>
  <si>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</si>
  <si>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</si>
  <si>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</si>
  <si>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</si>
  <si>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</si>
  <si>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</si>
  <si>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</si>
  <si>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</si>
  <si>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</si>
  <si>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</si>
  <si>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</si>
  <si>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</si>
  <si>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</si>
  <si>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</si>
  <si>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</si>
  <si>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</si>
  <si>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</si>
  <si>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</si>
  <si>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</si>
  <si>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</si>
  <si>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</si>
  <si>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</si>
  <si>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</si>
  <si>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</si>
  <si>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</si>
  <si>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</si>
  <si>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</si>
  <si>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</si>
  <si>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</si>
  <si>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</si>
  <si>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</si>
  <si>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</si>
  <si>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</si>
  <si>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</si>
  <si>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</si>
  <si>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</si>
  <si>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</si>
  <si>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</si>
  <si>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</si>
  <si>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</si>
  <si>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</si>
  <si>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</si>
  <si>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</si>
  <si>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</si>
  <si>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</si>
  <si>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</si>
  <si>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</si>
  <si>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</si>
  <si>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</si>
  <si>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</si>
  <si>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</si>
  <si>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</si>
  <si>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</si>
  <si>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</si>
  <si>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</si>
  <si>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</si>
  <si>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</si>
  <si>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</si>
  <si>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</si>
  <si>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</si>
  <si>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</si>
  <si>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</si>
  <si>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</si>
  <si>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</si>
  <si>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</si>
  <si>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</si>
  <si>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</si>
  <si>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</si>
  <si>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</si>
  <si>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</si>
  <si>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</si>
  <si>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</si>
  <si>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</si>
  <si>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</si>
  <si>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</si>
  <si>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</si>
  <si>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</si>
  <si>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</si>
  <si>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</si>
  <si>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</si>
  <si>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</si>
  <si>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</si>
  <si>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</si>
  <si>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</si>
  <si>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</si>
  <si>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</si>
  <si>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</si>
  <si>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</si>
  <si>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</si>
  <si>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</si>
  <si>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</si>
  <si>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</si>
  <si>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</si>
  <si>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</si>
  <si>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</si>
  <si>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</si>
  <si>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</si>
  <si>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</si>
  <si>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</si>
  <si>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</si>
  <si>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</si>
  <si>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</si>
  <si>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</si>
  <si>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</si>
  <si>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</si>
  <si>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</si>
  <si>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</si>
  <si>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</si>
  <si>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</si>
  <si>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</si>
  <si>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</si>
  <si>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</si>
  <si>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</si>
  <si>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</si>
  <si>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</si>
  <si>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</si>
  <si>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</si>
  <si>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</si>
  <si>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</si>
  <si>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</si>
  <si>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</si>
  <si>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</si>
  <si>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</si>
  <si>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</si>
  <si>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</si>
  <si>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</si>
  <si>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</si>
  <si>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</si>
  <si>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</si>
  <si>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</si>
  <si>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</si>
  <si>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</si>
  <si>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</si>
  <si>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</si>
  <si>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</si>
  <si>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</si>
  <si>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</si>
  <si>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</si>
  <si>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</si>
  <si>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</si>
  <si>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</si>
  <si>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</si>
  <si>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</si>
  <si>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</si>
  <si>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</si>
  <si>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</si>
  <si>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</si>
  <si>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</si>
  <si>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</si>
  <si>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</si>
  <si>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</si>
  <si>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</si>
  <si>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</si>
  <si>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</si>
  <si>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</si>
  <si>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</si>
  <si>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</si>
  <si>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</si>
  <si>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</si>
  <si>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</si>
  <si>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</si>
  <si>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</si>
  <si>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</si>
  <si>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</si>
  <si>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</si>
  <si>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</si>
  <si>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</si>
  <si>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</si>
  <si>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</si>
  <si>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</si>
  <si>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</si>
  <si>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</si>
  <si>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</si>
  <si>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</si>
  <si>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</si>
  <si>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</si>
  <si>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</si>
  <si>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</si>
  <si>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</si>
  <si>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</si>
  <si>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</si>
  <si>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</si>
  <si>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</si>
  <si>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</si>
  <si>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</si>
  <si>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</si>
  <si>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</si>
  <si>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</si>
  <si>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</si>
  <si>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</si>
  <si>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</si>
  <si>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</si>
  <si>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</si>
  <si>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</si>
  <si>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</si>
  <si>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</si>
  <si>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</si>
  <si>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</si>
  <si>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</si>
  <si>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</si>
  <si>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</si>
  <si>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</si>
  <si>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</si>
  <si>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</si>
  <si>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</si>
  <si>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</si>
  <si>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</si>
  <si>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</si>
  <si>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</si>
  <si>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</si>
  <si>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</si>
  <si>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</si>
  <si>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</si>
  <si>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</si>
  <si>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</si>
  <si>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</si>
  <si>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</si>
  <si>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</si>
  <si>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</si>
  <si>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</si>
  <si>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</si>
  <si>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</si>
  <si>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</si>
  <si>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</si>
  <si>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</si>
  <si>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</si>
  <si>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</si>
  <si>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</si>
  <si>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</si>
  <si>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</si>
  <si>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</si>
  <si>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</si>
  <si>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</si>
  <si>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</si>
  <si>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</si>
  <si>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</si>
  <si>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</si>
  <si>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</si>
  <si>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</si>
  <si>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</si>
  <si>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</si>
  <si>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</si>
  <si>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</si>
  <si>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</si>
  <si>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</si>
  <si>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</si>
  <si>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</si>
  <si>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</si>
  <si>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</si>
  <si>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</si>
  <si>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</si>
  <si>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</si>
  <si>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</si>
  <si>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</si>
  <si>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</si>
  <si>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</si>
  <si>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</si>
  <si>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</si>
  <si>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</si>
  <si>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</si>
  <si>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</si>
  <si>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</si>
  <si>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</si>
  <si>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</si>
  <si>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</si>
  <si>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</si>
  <si>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</si>
  <si>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</si>
  <si>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</si>
  <si>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</si>
  <si>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</si>
  <si>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</si>
  <si>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</si>
  <si>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</si>
  <si>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</si>
  <si>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</si>
  <si>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</si>
  <si>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</si>
  <si>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</si>
  <si>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</si>
  <si>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</si>
  <si>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</si>
  <si>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</si>
  <si>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</si>
  <si>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</si>
  <si>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</si>
  <si>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</si>
  <si>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</si>
  <si>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</si>
  <si>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</si>
  <si>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</si>
  <si>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</si>
  <si>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</si>
  <si>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</si>
  <si>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</si>
  <si>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</si>
  <si>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</si>
  <si>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</si>
  <si>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</si>
  <si>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</si>
  <si>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</si>
  <si>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</si>
  <si>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</si>
  <si>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</si>
  <si>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</si>
  <si>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</si>
  <si>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</si>
  <si>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</si>
  <si>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</si>
  <si>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</si>
  <si>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</si>
  <si>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</si>
  <si>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</si>
  <si>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</si>
  <si>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</si>
  <si>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</si>
  <si>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</si>
  <si>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</si>
  <si>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</si>
  <si>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</si>
  <si>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</si>
  <si>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</si>
  <si>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</si>
  <si>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</si>
  <si>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</si>
  <si>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</si>
  <si>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</si>
  <si>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</si>
  <si>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</si>
  <si>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</si>
  <si>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</si>
  <si>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</si>
  <si>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</si>
  <si>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</si>
  <si>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</si>
  <si>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</si>
  <si>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</si>
  <si>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</si>
  <si>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</si>
  <si>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</si>
  <si>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</si>
  <si>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</si>
  <si>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</si>
  <si>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</si>
  <si>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</si>
  <si>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</si>
  <si>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</si>
  <si>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</si>
  <si>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</si>
  <si>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</si>
  <si>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</si>
  <si>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</si>
  <si>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</si>
  <si>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</si>
  <si>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</si>
  <si>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</si>
  <si>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</si>
  <si>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</si>
  <si>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</si>
  <si>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</si>
  <si>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</si>
  <si>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</si>
  <si>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</si>
  <si>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</si>
  <si>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</si>
  <si>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</si>
  <si>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</si>
  <si>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</si>
  <si>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</si>
  <si>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</si>
  <si>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</si>
  <si>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</si>
  <si>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</si>
  <si>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</si>
  <si>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</si>
  <si>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</si>
  <si>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</si>
  <si>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</si>
  <si>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</si>
  <si>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</si>
  <si>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</si>
  <si>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</si>
  <si>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</si>
  <si>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</si>
  <si>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</si>
  <si>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</si>
  <si>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</si>
  <si>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</si>
  <si>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</si>
  <si>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</si>
  <si>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</si>
  <si>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</si>
  <si>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</si>
  <si>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</si>
  <si>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</si>
  <si>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</si>
  <si>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</si>
  <si>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</si>
  <si>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</si>
  <si>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</si>
  <si>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</si>
  <si>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</si>
  <si>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</si>
  <si>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</si>
  <si>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</si>
  <si>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</si>
  <si>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</si>
  <si>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</si>
  <si>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</si>
  <si>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</si>
  <si>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</si>
  <si>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</si>
  <si>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</si>
  <si>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</si>
  <si>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</si>
  <si>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</si>
  <si>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</si>
  <si>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</si>
  <si>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</si>
  <si>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</si>
  <si>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</si>
  <si>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</si>
  <si>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</si>
  <si>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</si>
  <si>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</si>
  <si>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</si>
  <si>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</si>
  <si>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</si>
  <si>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</si>
  <si>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</si>
  <si>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</si>
  <si>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</si>
  <si>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</si>
  <si>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</si>
  <si>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</si>
  <si>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</si>
  <si>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</si>
  <si>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</si>
  <si>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</si>
  <si>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</si>
  <si>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</si>
  <si>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</si>
  <si>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</si>
  <si>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</si>
  <si>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</si>
  <si>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</si>
  <si>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</si>
  <si>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</si>
  <si>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</si>
  <si>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</si>
  <si>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</si>
  <si>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</si>
  <si>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</si>
  <si>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</si>
  <si>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</si>
  <si>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</si>
  <si>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</si>
  <si>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</si>
  <si>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</si>
  <si>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</si>
  <si>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</si>
  <si>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</si>
  <si>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</si>
  <si>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</si>
  <si>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</si>
  <si>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</si>
  <si>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</si>
  <si>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</si>
  <si>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</si>
  <si>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</si>
  <si>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</si>
  <si>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</si>
  <si>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</si>
  <si>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</si>
  <si>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</si>
  <si>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</si>
  <si>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</si>
  <si>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</si>
  <si>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</si>
  <si>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</si>
  <si>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</si>
  <si>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</si>
  <si>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</si>
  <si>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</si>
  <si>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</si>
  <si>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</si>
  <si>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</si>
  <si>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</si>
  <si>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</si>
  <si>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</si>
  <si>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</si>
  <si>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</si>
  <si>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</si>
  <si>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</si>
  <si>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</si>
  <si>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</si>
  <si>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</si>
  <si>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</si>
  <si>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</si>
  <si>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</si>
  <si>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</si>
  <si>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</si>
  <si>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</si>
  <si>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</si>
  <si>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</si>
  <si>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</si>
  <si>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</si>
  <si>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</si>
  <si>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</si>
  <si>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</si>
  <si>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</si>
  <si>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</si>
  <si>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</si>
  <si>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</si>
  <si>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</si>
  <si>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</si>
  <si>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</si>
  <si>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1302301065214</t>
  </si>
  <si>
    <t>เด็กชายอัศนี   มาทมูล</t>
  </si>
  <si>
    <t>1302301065508</t>
  </si>
  <si>
    <t>เด็กชายเจษฎา  มหาวอ</t>
  </si>
  <si>
    <t>1369900628352</t>
  </si>
  <si>
    <t>เด็กชายภาณุกร  ประธาน</t>
  </si>
  <si>
    <t>1302301066156</t>
  </si>
  <si>
    <t>เด็กชายโกศล  โสนะแสน</t>
  </si>
  <si>
    <t>1369900632112</t>
  </si>
  <si>
    <t>เด็กชายอิศวะ  ปุมสันเทียะ</t>
  </si>
  <si>
    <t>1302301066636</t>
  </si>
  <si>
    <t>เด็กชายอัษฎาวุธ  จันคำ</t>
  </si>
  <si>
    <t>1369900612570</t>
  </si>
  <si>
    <t xml:space="preserve">เด็กหญิงเอมอร  หล่มศักดิ์   </t>
  </si>
  <si>
    <t>1302301065184</t>
  </si>
  <si>
    <t>เด็กหญิงนิดานุช  ชัยสงค์</t>
  </si>
  <si>
    <t>1302301064595</t>
  </si>
  <si>
    <t>เด็กชายวุฒิชัย  ใจหาญ</t>
  </si>
  <si>
    <t>1369900617814</t>
  </si>
  <si>
    <t>เด็กหญิงสุจิตรา  สุขแก้ว</t>
  </si>
  <si>
    <t>1369900621633</t>
  </si>
  <si>
    <t>เด็กหญิงกาญจนา  นามวันสา</t>
  </si>
  <si>
    <t>1302301065796</t>
  </si>
  <si>
    <t>เด็กหญิงญาณิศา  วงศ์ชาลี</t>
  </si>
  <si>
    <t>3411400717893</t>
  </si>
  <si>
    <t>เด็กหญิงรวิภา  สาครขันธ์</t>
  </si>
  <si>
    <t>1302301066628</t>
  </si>
  <si>
    <t>เด็กหญิงปิยาพัชร  สีมา</t>
  </si>
  <si>
    <t>1369900644048</t>
  </si>
  <si>
    <t>เด็กหญิงเกวลิน  มอไธสง</t>
  </si>
  <si>
    <t>1369900645664</t>
  </si>
  <si>
    <t>เด็กหญิงอติกานต์  ใจภักดี</t>
  </si>
  <si>
    <t>1369900673676</t>
  </si>
  <si>
    <t>เด็กชายณัฐวุฒิ  จุนเจือ</t>
  </si>
  <si>
    <t>1369900635774</t>
  </si>
  <si>
    <t>เด็กชายสหรัฐ   เจริญทรัพย์อมร</t>
  </si>
  <si>
    <t>1369900649333</t>
  </si>
  <si>
    <t>เด็กหญิงกัญญารัตน์  ลาดนอก</t>
  </si>
  <si>
    <t>1339000011634</t>
  </si>
  <si>
    <t>เด็กชายประภวิษณ์  ทองสุข</t>
  </si>
  <si>
    <t>ศ.16101</t>
  </si>
  <si>
    <t>ทัศนศิลป์</t>
  </si>
  <si>
    <t>บรรยายเกี่ยวกับจังหวะตำแหน่งของสิ่งต่าง ๆ ที่ปรากฏในสิ่งแวดล้อมและงานทัศนศิลป์</t>
  </si>
  <si>
    <t>ศ 1.1.1</t>
  </si>
  <si>
    <t>เปรียบเทียบความแตกต่างระหว่างงานทัศนศิลป์ ที่สร้างสรรค์ด้วยวัสดุอุปกรณ์</t>
  </si>
  <si>
    <t>ศ 1.1.2</t>
  </si>
  <si>
    <t>และวิธีการที่ต่างกัน</t>
  </si>
  <si>
    <t>วาดภาพ โดยใช้เทคนิคของแสงเงาน้ำหนัก และวรรณะสี</t>
  </si>
  <si>
    <t>ศ 1.1.3</t>
  </si>
  <si>
    <t>สร้างสรรค์งานปั้นจาก ดินน้ำมันหรือดินเหนียว โดยเน้นการถ่ายทอดจินตนาการ</t>
  </si>
  <si>
    <t>ศ 1.1.4</t>
  </si>
  <si>
    <t>สร้างสรรค์งานพิมพ์ภาพ โดยเน้นการจัดวางตำแหน่งของสิ่งต่าง ๆ ในภาพ</t>
  </si>
  <si>
    <t>ศ 1.1.5</t>
  </si>
  <si>
    <t>ระบุปัญหาในการจัดองค์ประกอบศิลป์และการสื่อความหมายในงานทัศนศิลป์</t>
  </si>
  <si>
    <t>ศ 1.1.6</t>
  </si>
  <si>
    <t>ของตนเอง และบอกวิธีการปรับปรุงงานให้ดีขึ้น</t>
  </si>
  <si>
    <t>บรรยายประโยชน์และคุณค่าของงานทัศนศิลป์ที่มีผลต่อชีวิตของคนในสังคม</t>
  </si>
  <si>
    <t>ศ 1.1.7</t>
  </si>
  <si>
    <t>ระบุและบรรยายเกี่ยวกับลักษณะรูปแบบของงานทัศนศิลป์ในแหล่งเรียนรู้หรือ</t>
  </si>
  <si>
    <t>ศ 1.2.1</t>
  </si>
  <si>
    <t>นิทรรศการศิลปะ</t>
  </si>
  <si>
    <t>อภิปรายเกี่ยวกับงานทัศนศิลป์ที่สะท้อนวัฒนธรรมและภูมิปัญญาในท้องถิ่น</t>
  </si>
  <si>
    <t>ศ 1.2.2</t>
  </si>
  <si>
    <t>ดนตรี</t>
  </si>
  <si>
    <t>ระบุองค์ประกอบดนตรีในเพลงที่ใช้ในการสื่ออารมณ์</t>
  </si>
  <si>
    <t>ศ 2.1.1</t>
  </si>
  <si>
    <t>จำแนกลักษณะของเสียงขับร้องและเครื่องดนตรีที่อยู่ในวงดนตรีประเภทต่าง ๆ</t>
  </si>
  <si>
    <t>ศ 2.1.2</t>
  </si>
  <si>
    <t>อ่าน เขียนโน้ตดนตรีไทยและสากล ๕ ระดับเสียง</t>
  </si>
  <si>
    <t>ศ 2.1.3</t>
  </si>
  <si>
    <t>ใช้เครื่องดนตรีบรรเลงจังหวะ และทำนอง</t>
  </si>
  <si>
    <t>ศ 2.1.4</t>
  </si>
  <si>
    <t>ร้องเพลงไทยหรือเพลงสากลหรือเพลงไทยสากลที่เหมาะสมกับวัย</t>
  </si>
  <si>
    <t>ศ 2.1.5</t>
  </si>
  <si>
    <t>ด้นสดง่าย ๆ โดยใช้ประโยคเพลงแบบถามตอบ</t>
  </si>
  <si>
    <t>ศ 2.1.6</t>
  </si>
  <si>
    <t>ใช้ดนตรีร่วมกับกิจกรรมในการแสดงออกตามจินตนาการ</t>
  </si>
  <si>
    <t>ศ 2.1.7</t>
  </si>
  <si>
    <t>อธิบายความสัมพันธ์ระหว่างดนตรีกับประเพณีในวัฒนธรรมต่าง ๆ</t>
  </si>
  <si>
    <t>ศ 2.2.1</t>
  </si>
  <si>
    <t>อธิบายคุณค่าของดนตรีที่มาจากวัฒนธรรมที่ต่างกัน</t>
  </si>
  <si>
    <t>ศ 2.2.2</t>
  </si>
  <si>
    <t>นาฏศิลป์</t>
  </si>
  <si>
    <t>บรรยายองค์ประกอบนาฏศิลป์</t>
  </si>
  <si>
    <t>ศ 3.1.1</t>
  </si>
  <si>
    <t>แสดงท่าทางประกอบเพลงหรือเรื่องราวตามความคิดของตน</t>
  </si>
  <si>
    <t>ศ 3.1.2</t>
  </si>
  <si>
    <t>แสดงนาฏศิลป์โดยเน้นการใช้ภาษาท่าและนาฏยศัพท์ในการสื่อความหมายและ</t>
  </si>
  <si>
    <t>ศ 3.1.3</t>
  </si>
  <si>
    <t>การแสดงออก</t>
  </si>
  <si>
    <t>มีส่วนร่วมในกลุ่มกับการเขียนเค้าโครงเรื่องหรือบทละครสั้น ๆ</t>
  </si>
  <si>
    <t>ศ 3.1.4</t>
  </si>
  <si>
    <t>เปรียบเทียบการแสดงนาฏศิลป์ชุดต่าง ๆ</t>
  </si>
  <si>
    <t>ศ 3.1.5</t>
  </si>
  <si>
    <t>บอกประโยชน์ที่ได้รับจากการชมการแสดง</t>
  </si>
  <si>
    <t>ศ 3.1.6</t>
  </si>
  <si>
    <t>เปรียบเทียบการแสดงประเภทต่าง ๆ ของไทย ในแต่ละท้องถิ่น</t>
  </si>
  <si>
    <t>ศ 3.2.1</t>
  </si>
  <si>
    <t>ระบุหรือแสดงนาฏศิลป์ นาฏศิลป์พื้นบ้านที่สะท้อนถึงวัฒนธรรมและประเพณี</t>
  </si>
  <si>
    <t>ศ 3.2.2</t>
  </si>
  <si>
    <t>นางประกายกาญจน์ จรัสแสง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</si>
</sst>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7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7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2" fillId="0" borderId="0" xfId="0" applyFont="1" applyProtection="1"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5808080"/>
        <c:axId val="355806120"/>
        <c:axId val="0"/>
      </c:bar3DChart>
      <c:catAx>
        <c:axId val="35580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806120"/>
        <c:crosses val="autoZero"/>
        <c:auto val="1"/>
        <c:lblAlgn val="ctr"/>
        <c:lblOffset val="100"/>
        <c:noMultiLvlLbl val="0"/>
      </c:catAx>
      <c:valAx>
        <c:axId val="3558061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8080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1995384"/>
        <c:axId val="311999304"/>
        <c:axId val="0"/>
      </c:bar3DChart>
      <c:catAx>
        <c:axId val="311995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1999304"/>
        <c:crosses val="autoZero"/>
        <c:auto val="1"/>
        <c:lblAlgn val="ctr"/>
        <c:lblOffset val="100"/>
        <c:noMultiLvlLbl val="0"/>
      </c:catAx>
      <c:valAx>
        <c:axId val="3119993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1995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1993816"/>
        <c:axId val="312000480"/>
      </c:lineChart>
      <c:catAx>
        <c:axId val="3119938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12000480"/>
        <c:crosses val="autoZero"/>
        <c:auto val="1"/>
        <c:lblAlgn val="ctr"/>
        <c:lblOffset val="100"/>
        <c:noMultiLvlLbl val="0"/>
      </c:catAx>
      <c:valAx>
        <c:axId val="312000480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11993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4" sqref="C14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3" t="s">
        <v>641</v>
      </c>
      <c r="G1" s="533"/>
      <c r="H1" s="533"/>
      <c r="I1" s="533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113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90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693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753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4" t="s">
        <v>316</v>
      </c>
      <c r="C23" s="534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8" t="s">
        <v>0</v>
      </c>
      <c r="C2" s="648" t="s">
        <v>1</v>
      </c>
      <c r="D2" s="650" t="s">
        <v>2</v>
      </c>
      <c r="E2" s="312"/>
      <c r="F2" s="684" t="s">
        <v>63</v>
      </c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6"/>
      <c r="X2" s="678" t="str">
        <f>F2</f>
        <v>ผลการประเมินคุณลักษณะอันพึงประสงค์</v>
      </c>
      <c r="Y2" s="678"/>
      <c r="Z2" s="678"/>
      <c r="AA2" s="678"/>
      <c r="AB2" s="678"/>
      <c r="AC2" s="675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8"/>
      <c r="C3" s="648"/>
      <c r="D3" s="650"/>
      <c r="E3" s="59" t="s">
        <v>10</v>
      </c>
      <c r="F3" s="679">
        <v>1</v>
      </c>
      <c r="G3" s="679"/>
      <c r="H3" s="679"/>
      <c r="I3" s="679"/>
      <c r="J3" s="679">
        <v>2</v>
      </c>
      <c r="K3" s="679"/>
      <c r="L3" s="314">
        <v>3</v>
      </c>
      <c r="M3" s="679">
        <v>4</v>
      </c>
      <c r="N3" s="679"/>
      <c r="O3" s="679">
        <v>5</v>
      </c>
      <c r="P3" s="679"/>
      <c r="Q3" s="679">
        <v>6</v>
      </c>
      <c r="R3" s="679"/>
      <c r="S3" s="679">
        <v>7</v>
      </c>
      <c r="T3" s="679"/>
      <c r="U3" s="679"/>
      <c r="V3" s="682">
        <v>8</v>
      </c>
      <c r="W3" s="683"/>
      <c r="X3" s="678" t="s">
        <v>9</v>
      </c>
      <c r="Y3" s="678" t="s">
        <v>134</v>
      </c>
      <c r="Z3" s="665" t="s">
        <v>61</v>
      </c>
      <c r="AA3" s="665" t="s">
        <v>136</v>
      </c>
      <c r="AB3" s="680" t="s">
        <v>146</v>
      </c>
      <c r="AC3" s="676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8"/>
      <c r="C4" s="648"/>
      <c r="D4" s="651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8"/>
      <c r="Y4" s="678"/>
      <c r="Z4" s="665"/>
      <c r="AA4" s="665"/>
      <c r="AB4" s="680"/>
      <c r="AC4" s="676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49"/>
      <c r="C5" s="649"/>
      <c r="D5" s="652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66"/>
      <c r="AA5" s="666"/>
      <c r="AB5" s="681"/>
      <c r="AC5" s="677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46" t="str">
        <f>IF(นักเรียน!E6="","",นักเรียน!E6)</f>
        <v>เด็กชายอัศนี   มาทมูล</v>
      </c>
      <c r="E6" s="67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73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73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73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73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73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7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73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73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73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73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73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73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73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73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73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73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73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73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73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7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73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73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73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73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73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7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7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7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7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7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7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7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7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7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7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7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7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7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7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7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7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7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7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7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7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7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7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7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7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8" t="s">
        <v>0</v>
      </c>
      <c r="C2" s="648" t="s">
        <v>1</v>
      </c>
      <c r="D2" s="650" t="s">
        <v>2</v>
      </c>
      <c r="E2" s="425"/>
      <c r="F2" s="671" t="s">
        <v>63</v>
      </c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 t="str">
        <f>F2</f>
        <v>ผลการประเมินคุณลักษณะอันพึงประสงค์</v>
      </c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2" t="str">
        <f>F2</f>
        <v>ผลการประเมินคุณลักษณะอันพึงประสงค์</v>
      </c>
      <c r="AG2" s="654"/>
      <c r="AH2" s="654"/>
      <c r="AI2" s="654"/>
      <c r="AJ2" s="654"/>
      <c r="AK2" s="654"/>
      <c r="AL2" s="654"/>
      <c r="AM2" s="654"/>
      <c r="AN2" s="654"/>
      <c r="AO2" s="654"/>
      <c r="AP2" s="654"/>
      <c r="AQ2" s="654"/>
      <c r="AR2" s="654"/>
      <c r="AS2" s="654"/>
      <c r="AT2" s="654"/>
      <c r="AU2" s="704"/>
      <c r="AV2" s="654"/>
      <c r="AW2" s="704"/>
      <c r="AX2" s="654" t="str">
        <f>F2</f>
        <v>ผลการประเมินคุณลักษณะอันพึงประสงค์</v>
      </c>
      <c r="AY2" s="654"/>
      <c r="AZ2" s="704"/>
      <c r="BA2" s="702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8"/>
      <c r="C3" s="648"/>
      <c r="D3" s="651"/>
      <c r="E3" s="342" t="s">
        <v>10</v>
      </c>
      <c r="F3" s="693">
        <v>1</v>
      </c>
      <c r="G3" s="694"/>
      <c r="H3" s="694"/>
      <c r="I3" s="694"/>
      <c r="J3" s="694"/>
      <c r="K3" s="694"/>
      <c r="L3" s="695"/>
      <c r="M3" s="693">
        <v>2</v>
      </c>
      <c r="N3" s="694"/>
      <c r="O3" s="694"/>
      <c r="P3" s="694"/>
      <c r="Q3" s="695"/>
      <c r="R3" s="693">
        <v>3</v>
      </c>
      <c r="S3" s="694"/>
      <c r="T3" s="694"/>
      <c r="U3" s="695"/>
      <c r="V3" s="700">
        <v>4</v>
      </c>
      <c r="W3" s="661"/>
      <c r="X3" s="661"/>
      <c r="Y3" s="661"/>
      <c r="Z3" s="701"/>
      <c r="AA3" s="693">
        <v>5</v>
      </c>
      <c r="AB3" s="694"/>
      <c r="AC3" s="694"/>
      <c r="AD3" s="694"/>
      <c r="AE3" s="695"/>
      <c r="AF3" s="693">
        <v>6</v>
      </c>
      <c r="AG3" s="694"/>
      <c r="AH3" s="694"/>
      <c r="AI3" s="694"/>
      <c r="AJ3" s="695"/>
      <c r="AK3" s="693">
        <v>7</v>
      </c>
      <c r="AL3" s="694"/>
      <c r="AM3" s="694"/>
      <c r="AN3" s="694"/>
      <c r="AO3" s="694"/>
      <c r="AP3" s="695"/>
      <c r="AQ3" s="693">
        <v>8</v>
      </c>
      <c r="AR3" s="694"/>
      <c r="AS3" s="694"/>
      <c r="AT3" s="694"/>
      <c r="AU3" s="695"/>
      <c r="AV3" s="689" t="s">
        <v>9</v>
      </c>
      <c r="AW3" s="687" t="s">
        <v>134</v>
      </c>
      <c r="AX3" s="690" t="s">
        <v>61</v>
      </c>
      <c r="AY3" s="692" t="s">
        <v>136</v>
      </c>
      <c r="AZ3" s="705" t="s">
        <v>146</v>
      </c>
      <c r="BA3" s="702"/>
      <c r="BB3" s="137"/>
      <c r="BC3" s="137"/>
      <c r="BD3" s="137"/>
      <c r="BE3" s="137"/>
    </row>
    <row r="4" spans="1:57" ht="18" customHeight="1" x14ac:dyDescent="0.5">
      <c r="A4" s="115"/>
      <c r="B4" s="648"/>
      <c r="C4" s="648"/>
      <c r="D4" s="651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96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96" t="s">
        <v>135</v>
      </c>
      <c r="R4" s="348">
        <v>3.1</v>
      </c>
      <c r="S4" s="73" t="s">
        <v>4</v>
      </c>
      <c r="T4" s="73" t="s">
        <v>134</v>
      </c>
      <c r="U4" s="696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8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96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96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96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96" t="s">
        <v>135</v>
      </c>
      <c r="AV4" s="686"/>
      <c r="AW4" s="688"/>
      <c r="AX4" s="664"/>
      <c r="AY4" s="665"/>
      <c r="AZ4" s="706"/>
      <c r="BA4" s="702"/>
      <c r="BB4" s="115"/>
      <c r="BC4" s="115"/>
      <c r="BD4" s="115"/>
      <c r="BE4" s="115"/>
    </row>
    <row r="5" spans="1:57" ht="18" customHeight="1" thickBot="1" x14ac:dyDescent="0.55000000000000004">
      <c r="A5" s="115"/>
      <c r="B5" s="649"/>
      <c r="C5" s="649"/>
      <c r="D5" s="652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97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97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97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9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97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97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97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97"/>
      <c r="AV5" s="333" t="str">
        <f>IF(SUM(J5,O5,S5,X5,AC5,AH5,AN5,AS5),SUM(J5,O5,S5,X5,AC5,AH5,AN5,AS5),"")</f>
        <v/>
      </c>
      <c r="AW5" s="493">
        <v>100</v>
      </c>
      <c r="AX5" s="691"/>
      <c r="AY5" s="666"/>
      <c r="AZ5" s="707"/>
      <c r="BA5" s="703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46" t="str">
        <f>IF(นักเรียน!E6="","",นักเรียน!E6)</f>
        <v>เด็กชายอัศนี   มาทมูล</v>
      </c>
      <c r="E6" s="647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45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8" t="s">
        <v>0</v>
      </c>
      <c r="C2" s="648" t="s">
        <v>1</v>
      </c>
      <c r="D2" s="650" t="s">
        <v>2</v>
      </c>
      <c r="E2" s="312"/>
      <c r="F2" s="684" t="s">
        <v>140</v>
      </c>
      <c r="G2" s="685"/>
      <c r="H2" s="685"/>
      <c r="I2" s="685"/>
      <c r="J2" s="685"/>
      <c r="K2" s="686"/>
      <c r="L2" s="684" t="str">
        <f>F2</f>
        <v>ผลการประเมินการอ่าน คิดวิเคราะห์และเขียน</v>
      </c>
      <c r="M2" s="685"/>
      <c r="N2" s="685"/>
      <c r="O2" s="686"/>
      <c r="P2" s="678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8"/>
      <c r="C3" s="648"/>
      <c r="D3" s="650"/>
      <c r="E3" s="88"/>
      <c r="F3" s="679" t="s">
        <v>137</v>
      </c>
      <c r="G3" s="679"/>
      <c r="H3" s="679" t="s">
        <v>139</v>
      </c>
      <c r="I3" s="679"/>
      <c r="J3" s="314" t="s">
        <v>138</v>
      </c>
      <c r="K3" s="678" t="s">
        <v>9</v>
      </c>
      <c r="L3" s="678" t="s">
        <v>134</v>
      </c>
      <c r="M3" s="665" t="s">
        <v>61</v>
      </c>
      <c r="N3" s="665" t="s">
        <v>136</v>
      </c>
      <c r="O3" s="680" t="s">
        <v>146</v>
      </c>
      <c r="P3" s="678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8"/>
      <c r="C4" s="648"/>
      <c r="D4" s="651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8"/>
      <c r="L4" s="678"/>
      <c r="M4" s="665"/>
      <c r="N4" s="665"/>
      <c r="O4" s="680"/>
      <c r="P4" s="678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49"/>
      <c r="C5" s="649"/>
      <c r="D5" s="652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66"/>
      <c r="N5" s="666"/>
      <c r="O5" s="681"/>
      <c r="P5" s="671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46" t="str">
        <f>IF(นักเรียน!E6="","",นักเรียน!E6)</f>
        <v>เด็กชายอัศนี   มาทมูล</v>
      </c>
      <c r="E6" s="674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73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73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73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73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73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73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73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73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73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73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73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73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73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73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73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73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73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73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73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73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73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73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73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73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73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73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73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73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73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73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73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73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73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73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73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73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73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73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73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73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73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73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73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73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73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73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73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73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73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8" t="s">
        <v>0</v>
      </c>
      <c r="C2" s="648" t="s">
        <v>1</v>
      </c>
      <c r="D2" s="650" t="s">
        <v>2</v>
      </c>
      <c r="E2" s="312"/>
      <c r="F2" s="713" t="s">
        <v>140</v>
      </c>
      <c r="G2" s="713"/>
      <c r="H2" s="713"/>
      <c r="I2" s="713"/>
      <c r="J2" s="713"/>
      <c r="K2" s="713"/>
      <c r="L2" s="713"/>
      <c r="M2" s="713"/>
      <c r="N2" s="713"/>
      <c r="O2" s="713"/>
      <c r="P2" s="708" t="str">
        <f>F2</f>
        <v>ผลการประเมินการอ่าน คิดวิเคราะห์และเขียน</v>
      </c>
      <c r="Q2" s="709"/>
      <c r="R2" s="709"/>
      <c r="S2" s="709"/>
      <c r="T2" s="709"/>
      <c r="U2" s="709"/>
      <c r="V2" s="709"/>
      <c r="W2" s="709"/>
      <c r="X2" s="710"/>
      <c r="Y2" s="702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8"/>
      <c r="C3" s="648"/>
      <c r="D3" s="650"/>
      <c r="E3" s="355"/>
      <c r="F3" s="693" t="str">
        <f>คิดวิเคราะห์!F3</f>
        <v>การอ่าน</v>
      </c>
      <c r="G3" s="694"/>
      <c r="H3" s="694"/>
      <c r="I3" s="694"/>
      <c r="J3" s="695"/>
      <c r="K3" s="693" t="s">
        <v>139</v>
      </c>
      <c r="L3" s="694"/>
      <c r="M3" s="694"/>
      <c r="N3" s="694"/>
      <c r="O3" s="695"/>
      <c r="P3" s="693" t="s">
        <v>138</v>
      </c>
      <c r="Q3" s="694"/>
      <c r="R3" s="694"/>
      <c r="S3" s="695"/>
      <c r="T3" s="711" t="s">
        <v>9</v>
      </c>
      <c r="U3" s="687" t="s">
        <v>134</v>
      </c>
      <c r="V3" s="692" t="s">
        <v>61</v>
      </c>
      <c r="W3" s="692" t="s">
        <v>136</v>
      </c>
      <c r="X3" s="705" t="s">
        <v>146</v>
      </c>
      <c r="Y3" s="702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8"/>
      <c r="C4" s="648"/>
      <c r="D4" s="651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96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96" t="s">
        <v>135</v>
      </c>
      <c r="P4" s="356">
        <v>5</v>
      </c>
      <c r="Q4" s="73" t="s">
        <v>4</v>
      </c>
      <c r="R4" s="73" t="s">
        <v>134</v>
      </c>
      <c r="S4" s="696" t="s">
        <v>135</v>
      </c>
      <c r="T4" s="712"/>
      <c r="U4" s="688"/>
      <c r="V4" s="665"/>
      <c r="W4" s="665"/>
      <c r="X4" s="706"/>
      <c r="Y4" s="702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49"/>
      <c r="C5" s="649"/>
      <c r="D5" s="652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97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97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97"/>
      <c r="T5" s="358" t="str">
        <f>IF(SUM(H5,M5,Q5),SUM(H5,M5,Q5),"")</f>
        <v/>
      </c>
      <c r="U5" s="334">
        <v>100</v>
      </c>
      <c r="V5" s="666"/>
      <c r="W5" s="666"/>
      <c r="X5" s="707"/>
      <c r="Y5" s="703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46" t="str">
        <f>IF(นักเรียน!E6="","",นักเรียน!E6)</f>
        <v>เด็กชายอัศนี   มาทมูล</v>
      </c>
      <c r="E6" s="647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45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7" zoomScale="110" zoomScaleNormal="110" workbookViewId="0">
      <selection activeCell="D42" sqref="D42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4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ศิลปะ</v>
      </c>
      <c r="D3" s="714"/>
      <c r="E3" s="714"/>
      <c r="F3" s="714"/>
      <c r="G3" s="714"/>
      <c r="H3" s="83"/>
      <c r="I3" s="187" t="s">
        <v>372</v>
      </c>
      <c r="J3" s="91"/>
      <c r="K3" s="91"/>
    </row>
    <row r="4" spans="1:11" x14ac:dyDescent="0.45">
      <c r="A4" s="91"/>
      <c r="B4" s="83"/>
      <c r="C4" s="714" t="str">
        <f>"รายวิชา   "&amp;Home!C11&amp;"    รหัสวิชา  "&amp;Home!C12&amp;"  ชั้น"&amp;Home!C9</f>
        <v>รายวิชา       รหัสวิชา  ศ.16101  ชั้นประถมศึกษาปีที่ 5</v>
      </c>
      <c r="D4" s="714"/>
      <c r="E4" s="714"/>
      <c r="F4" s="714"/>
      <c r="G4" s="714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5" t="s">
        <v>10</v>
      </c>
      <c r="D6" s="715" t="s">
        <v>149</v>
      </c>
      <c r="E6" s="715" t="s">
        <v>524</v>
      </c>
      <c r="F6" s="717" t="s">
        <v>525</v>
      </c>
      <c r="G6" s="717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6"/>
      <c r="D7" s="716"/>
      <c r="E7" s="716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7"/>
      <c r="D8" s="528" t="s">
        <v>694</v>
      </c>
      <c r="E8" s="52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7">
        <v>1</v>
      </c>
      <c r="D9" s="531" t="s">
        <v>695</v>
      </c>
      <c r="E9" s="527" t="s">
        <v>696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7">
        <v>2</v>
      </c>
      <c r="D10" s="530" t="s">
        <v>697</v>
      </c>
      <c r="E10" s="527" t="s">
        <v>698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7"/>
      <c r="D11" s="530" t="s">
        <v>699</v>
      </c>
      <c r="E11" s="527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7">
        <v>3</v>
      </c>
      <c r="D12" s="530" t="s">
        <v>700</v>
      </c>
      <c r="E12" s="527" t="s">
        <v>701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7">
        <v>4</v>
      </c>
      <c r="D13" s="530" t="s">
        <v>702</v>
      </c>
      <c r="E13" s="527" t="s">
        <v>703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7">
        <v>5</v>
      </c>
      <c r="D14" s="530" t="s">
        <v>704</v>
      </c>
      <c r="E14" s="527" t="s">
        <v>705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7">
        <v>6</v>
      </c>
      <c r="D15" s="530" t="s">
        <v>706</v>
      </c>
      <c r="E15" s="527" t="s">
        <v>707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7"/>
      <c r="D16" s="530" t="s">
        <v>708</v>
      </c>
      <c r="E16" s="527"/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7">
        <v>7</v>
      </c>
      <c r="D17" s="530" t="s">
        <v>709</v>
      </c>
      <c r="E17" s="527" t="s">
        <v>710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7">
        <v>8</v>
      </c>
      <c r="D18" s="530" t="s">
        <v>711</v>
      </c>
      <c r="E18" s="527" t="s">
        <v>712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7"/>
      <c r="D19" s="530" t="s">
        <v>713</v>
      </c>
      <c r="E19" s="527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7">
        <v>9</v>
      </c>
      <c r="D20" s="530" t="s">
        <v>714</v>
      </c>
      <c r="E20" s="527" t="s">
        <v>715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7"/>
      <c r="D21" s="528" t="s">
        <v>716</v>
      </c>
      <c r="E21" s="527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7">
        <v>10</v>
      </c>
      <c r="D22" s="530" t="s">
        <v>717</v>
      </c>
      <c r="E22" s="527" t="s">
        <v>718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7">
        <v>11</v>
      </c>
      <c r="D23" s="530" t="s">
        <v>719</v>
      </c>
      <c r="E23" s="527" t="s">
        <v>720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7">
        <v>12</v>
      </c>
      <c r="D24" s="530" t="s">
        <v>721</v>
      </c>
      <c r="E24" s="527" t="s">
        <v>722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7">
        <v>13</v>
      </c>
      <c r="D25" s="530" t="s">
        <v>723</v>
      </c>
      <c r="E25" s="527" t="s">
        <v>724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7">
        <v>14</v>
      </c>
      <c r="D26" s="530" t="s">
        <v>725</v>
      </c>
      <c r="E26" s="527" t="s">
        <v>726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7">
        <v>15</v>
      </c>
      <c r="D27" s="530" t="s">
        <v>727</v>
      </c>
      <c r="E27" s="527" t="s">
        <v>728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27">
        <v>16</v>
      </c>
      <c r="D28" s="530" t="s">
        <v>729</v>
      </c>
      <c r="E28" s="527" t="s">
        <v>730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27">
        <v>17</v>
      </c>
      <c r="D29" s="531" t="s">
        <v>731</v>
      </c>
      <c r="E29" s="527" t="s">
        <v>732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27">
        <v>18</v>
      </c>
      <c r="D30" s="530" t="s">
        <v>733</v>
      </c>
      <c r="E30" s="527" t="s">
        <v>734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27"/>
      <c r="D31" s="528" t="s">
        <v>735</v>
      </c>
      <c r="E31" s="532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27">
        <v>19</v>
      </c>
      <c r="D32" s="530" t="s">
        <v>736</v>
      </c>
      <c r="E32" s="527" t="s">
        <v>737</v>
      </c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7">
        <v>20</v>
      </c>
      <c r="D33" s="530" t="s">
        <v>738</v>
      </c>
      <c r="E33" s="527" t="s">
        <v>739</v>
      </c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27">
        <v>21</v>
      </c>
      <c r="D34" s="530" t="s">
        <v>740</v>
      </c>
      <c r="E34" s="527" t="s">
        <v>741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27"/>
      <c r="D35" s="530" t="s">
        <v>742</v>
      </c>
      <c r="E35" s="527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27">
        <v>22</v>
      </c>
      <c r="D36" s="530" t="s">
        <v>743</v>
      </c>
      <c r="E36" s="527" t="s">
        <v>744</v>
      </c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27">
        <v>23</v>
      </c>
      <c r="D37" s="530" t="s">
        <v>745</v>
      </c>
      <c r="E37" s="527" t="s">
        <v>746</v>
      </c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27">
        <v>24</v>
      </c>
      <c r="D38" s="530" t="s">
        <v>747</v>
      </c>
      <c r="E38" s="527" t="s">
        <v>748</v>
      </c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27">
        <v>25</v>
      </c>
      <c r="D39" s="530" t="s">
        <v>749</v>
      </c>
      <c r="E39" s="527" t="s">
        <v>750</v>
      </c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527">
        <v>26</v>
      </c>
      <c r="D40" s="530" t="s">
        <v>751</v>
      </c>
      <c r="E40" s="527" t="s">
        <v>752</v>
      </c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527"/>
      <c r="D41" s="530"/>
      <c r="E41" s="527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topLeftCell="A4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19" t="s">
        <v>142</v>
      </c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21" t="s">
        <v>60</v>
      </c>
      <c r="F45" s="721"/>
      <c r="G45" s="722"/>
      <c r="H45" s="721" t="s">
        <v>447</v>
      </c>
      <c r="I45" s="721"/>
      <c r="J45" s="721"/>
      <c r="K45" s="728" t="s">
        <v>448</v>
      </c>
      <c r="L45" s="721"/>
      <c r="M45" s="721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23" t="str">
        <f>IF(เกณฑ์!G9="","",เกณฑ์!G9)</f>
        <v>0</v>
      </c>
      <c r="F46" s="723"/>
      <c r="G46" s="723"/>
      <c r="H46" s="725" t="str">
        <f>IF(เกณฑ์!F9="","",เกณฑ์!F9)</f>
        <v>ต่ำกว่าเกณฑ์</v>
      </c>
      <c r="I46" s="725"/>
      <c r="J46" s="725"/>
      <c r="K46" s="723" t="str">
        <f>IF(เกณฑ์!C9="","",เกณฑ์!C9&amp;" - "&amp;เกณฑ์!E9)</f>
        <v>0 - 49</v>
      </c>
      <c r="L46" s="723"/>
      <c r="M46" s="723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18" t="str">
        <f>IF(เกณฑ์!G10="","",เกณฑ์!G10)</f>
        <v>1</v>
      </c>
      <c r="F47" s="718"/>
      <c r="G47" s="718"/>
      <c r="H47" s="726" t="str">
        <f>IF(เกณฑ์!F10="","",เกณฑ์!F10)</f>
        <v>ผ่านเกณฑ์ขั้นต่ำ</v>
      </c>
      <c r="I47" s="726"/>
      <c r="J47" s="726"/>
      <c r="K47" s="718" t="str">
        <f>IF(เกณฑ์!C10="","",เกณฑ์!C10&amp;" - "&amp;เกณฑ์!E10)</f>
        <v>50 - 54</v>
      </c>
      <c r="L47" s="718"/>
      <c r="M47" s="718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18" t="str">
        <f>IF(เกณฑ์!G11="","",เกณฑ์!G11)</f>
        <v>1.5</v>
      </c>
      <c r="F48" s="718"/>
      <c r="G48" s="718"/>
      <c r="H48" s="726" t="str">
        <f>IF(เกณฑ์!F11="","",เกณฑ์!F11)</f>
        <v>พอใช้</v>
      </c>
      <c r="I48" s="726"/>
      <c r="J48" s="726"/>
      <c r="K48" s="718" t="str">
        <f>IF(เกณฑ์!C11="","",เกณฑ์!C11&amp;" - "&amp;เกณฑ์!E11)</f>
        <v>55 - 59</v>
      </c>
      <c r="L48" s="718"/>
      <c r="M48" s="718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18" t="str">
        <f>IF(เกณฑ์!G12="","",เกณฑ์!G12)</f>
        <v>2</v>
      </c>
      <c r="F49" s="718"/>
      <c r="G49" s="718"/>
      <c r="H49" s="726" t="str">
        <f>IF(เกณฑ์!F12="","",เกณฑ์!F12)</f>
        <v>ปานกลาง</v>
      </c>
      <c r="I49" s="726"/>
      <c r="J49" s="726"/>
      <c r="K49" s="718" t="str">
        <f>IF(เกณฑ์!C12="","",เกณฑ์!C12&amp;" - "&amp;เกณฑ์!E12)</f>
        <v>60 - 64</v>
      </c>
      <c r="L49" s="718"/>
      <c r="M49" s="718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18" t="str">
        <f>IF(เกณฑ์!G13="","",เกณฑ์!G13)</f>
        <v>2.5</v>
      </c>
      <c r="F50" s="718"/>
      <c r="G50" s="718"/>
      <c r="H50" s="726" t="str">
        <f>IF(เกณฑ์!F13="","",เกณฑ์!F13)</f>
        <v>ค่อนข้างดี</v>
      </c>
      <c r="I50" s="726"/>
      <c r="J50" s="726"/>
      <c r="K50" s="718" t="str">
        <f>IF(เกณฑ์!C13="","",เกณฑ์!C13&amp;" - "&amp;เกณฑ์!E13)</f>
        <v>65 - 69</v>
      </c>
      <c r="L50" s="718"/>
      <c r="M50" s="718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18" t="str">
        <f>IF(เกณฑ์!G14="","",เกณฑ์!G14)</f>
        <v>3</v>
      </c>
      <c r="F51" s="718"/>
      <c r="G51" s="718"/>
      <c r="H51" s="726" t="str">
        <f>IF(เกณฑ์!F14="","",เกณฑ์!F14)</f>
        <v>ดี</v>
      </c>
      <c r="I51" s="726"/>
      <c r="J51" s="726"/>
      <c r="K51" s="718" t="str">
        <f>IF(เกณฑ์!C14="","",เกณฑ์!C14&amp;" - "&amp;เกณฑ์!E14)</f>
        <v>70 - 74</v>
      </c>
      <c r="L51" s="718"/>
      <c r="M51" s="718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18" t="str">
        <f>IF(เกณฑ์!G15="","",เกณฑ์!G15)</f>
        <v>3.5</v>
      </c>
      <c r="F52" s="718"/>
      <c r="G52" s="718"/>
      <c r="H52" s="726" t="str">
        <f>IF(เกณฑ์!F15="","",เกณฑ์!F15)</f>
        <v>ดีมาก</v>
      </c>
      <c r="I52" s="726"/>
      <c r="J52" s="726"/>
      <c r="K52" s="718" t="str">
        <f>IF(เกณฑ์!C15="","",เกณฑ์!C15&amp;" - "&amp;เกณฑ์!E15)</f>
        <v>75 - 79</v>
      </c>
      <c r="L52" s="718"/>
      <c r="M52" s="718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4" t="str">
        <f>IF(เกณฑ์!G16="","",เกณฑ์!G16)</f>
        <v>4</v>
      </c>
      <c r="F53" s="724"/>
      <c r="G53" s="724"/>
      <c r="H53" s="727" t="str">
        <f>IF(เกณฑ์!F16="","",เกณฑ์!F16)</f>
        <v>ดีเยี่ยม</v>
      </c>
      <c r="I53" s="727"/>
      <c r="J53" s="727"/>
      <c r="K53" s="724" t="str">
        <f>IF(เกณฑ์!C16="","",เกณฑ์!C16&amp;" - "&amp;เกณฑ์!E16)</f>
        <v>80 - 100</v>
      </c>
      <c r="L53" s="724"/>
      <c r="M53" s="724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9" t="s">
        <v>77</v>
      </c>
      <c r="F57" s="729"/>
      <c r="G57" s="729"/>
      <c r="H57" s="729"/>
      <c r="I57" s="729" t="s">
        <v>458</v>
      </c>
      <c r="J57" s="729"/>
      <c r="K57" s="729"/>
      <c r="L57" s="729"/>
      <c r="M57" s="729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30" t="s">
        <v>85</v>
      </c>
      <c r="F58" s="730"/>
      <c r="G58" s="730"/>
      <c r="H58" s="730"/>
      <c r="I58" s="733" t="s">
        <v>528</v>
      </c>
      <c r="J58" s="733"/>
      <c r="K58" s="733"/>
      <c r="L58" s="733"/>
      <c r="M58" s="733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31" t="s">
        <v>86</v>
      </c>
      <c r="F59" s="731"/>
      <c r="G59" s="731"/>
      <c r="H59" s="731"/>
      <c r="I59" s="734" t="s">
        <v>528</v>
      </c>
      <c r="J59" s="734"/>
      <c r="K59" s="734"/>
      <c r="L59" s="734"/>
      <c r="M59" s="734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31" t="s">
        <v>87</v>
      </c>
      <c r="F60" s="731"/>
      <c r="G60" s="731"/>
      <c r="H60" s="731"/>
      <c r="I60" s="734" t="s">
        <v>528</v>
      </c>
      <c r="J60" s="734"/>
      <c r="K60" s="734"/>
      <c r="L60" s="734"/>
      <c r="M60" s="734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31" t="s">
        <v>88</v>
      </c>
      <c r="F61" s="731"/>
      <c r="G61" s="731"/>
      <c r="H61" s="731"/>
      <c r="I61" s="734" t="s">
        <v>528</v>
      </c>
      <c r="J61" s="734"/>
      <c r="K61" s="734"/>
      <c r="L61" s="734"/>
      <c r="M61" s="734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31" t="s">
        <v>89</v>
      </c>
      <c r="F62" s="731"/>
      <c r="G62" s="731"/>
      <c r="H62" s="731"/>
      <c r="I62" s="734" t="s">
        <v>529</v>
      </c>
      <c r="J62" s="734"/>
      <c r="K62" s="734"/>
      <c r="L62" s="734"/>
      <c r="M62" s="734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31" t="s">
        <v>90</v>
      </c>
      <c r="F63" s="731"/>
      <c r="G63" s="731"/>
      <c r="H63" s="731"/>
      <c r="I63" s="734" t="s">
        <v>529</v>
      </c>
      <c r="J63" s="734"/>
      <c r="K63" s="734"/>
      <c r="L63" s="734"/>
      <c r="M63" s="734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31" t="s">
        <v>91</v>
      </c>
      <c r="F64" s="731"/>
      <c r="G64" s="731"/>
      <c r="H64" s="731"/>
      <c r="I64" s="734" t="s">
        <v>529</v>
      </c>
      <c r="J64" s="734"/>
      <c r="K64" s="734"/>
      <c r="L64" s="734"/>
      <c r="M64" s="734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32" t="s">
        <v>92</v>
      </c>
      <c r="F65" s="732"/>
      <c r="G65" s="732"/>
      <c r="H65" s="732"/>
      <c r="I65" s="735" t="s">
        <v>528</v>
      </c>
      <c r="J65" s="736"/>
      <c r="K65" s="736"/>
      <c r="L65" s="736"/>
      <c r="M65" s="737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38" t="s">
        <v>462</v>
      </c>
      <c r="F73" s="738"/>
      <c r="G73" s="738"/>
      <c r="H73" s="738" t="s">
        <v>447</v>
      </c>
      <c r="I73" s="738"/>
      <c r="J73" s="738"/>
      <c r="K73" s="738" t="s">
        <v>448</v>
      </c>
      <c r="L73" s="738"/>
      <c r="M73" s="738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41">
        <f>เกณฑ์!N5</f>
        <v>0</v>
      </c>
      <c r="F74" s="742"/>
      <c r="G74" s="742"/>
      <c r="H74" s="730" t="str">
        <f>เกณฑ์!M5</f>
        <v>ไม่ผ่าน</v>
      </c>
      <c r="I74" s="730"/>
      <c r="J74" s="730"/>
      <c r="K74" s="739" t="str">
        <f>เกณฑ์!J5&amp;" - "&amp;เกณฑ์!L5</f>
        <v>0 - 49</v>
      </c>
      <c r="L74" s="739"/>
      <c r="M74" s="739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43">
        <f>เกณฑ์!N6</f>
        <v>1</v>
      </c>
      <c r="F75" s="744"/>
      <c r="G75" s="744"/>
      <c r="H75" s="731" t="str">
        <f>เกณฑ์!M6</f>
        <v>ผ่าน</v>
      </c>
      <c r="I75" s="731"/>
      <c r="J75" s="731"/>
      <c r="K75" s="740" t="str">
        <f>เกณฑ์!J6&amp;" - "&amp;เกณฑ์!L6</f>
        <v>50 - 64</v>
      </c>
      <c r="L75" s="740"/>
      <c r="M75" s="740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43">
        <f>เกณฑ์!N7</f>
        <v>2</v>
      </c>
      <c r="F76" s="744"/>
      <c r="G76" s="744"/>
      <c r="H76" s="731" t="str">
        <f>เกณฑ์!M7</f>
        <v>ดี</v>
      </c>
      <c r="I76" s="731"/>
      <c r="J76" s="731"/>
      <c r="K76" s="740" t="str">
        <f>เกณฑ์!J7&amp;" - "&amp;เกณฑ์!L7</f>
        <v>65 - 79</v>
      </c>
      <c r="L76" s="740"/>
      <c r="M76" s="740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45">
        <f>เกณฑ์!N8</f>
        <v>3</v>
      </c>
      <c r="F77" s="746"/>
      <c r="G77" s="746"/>
      <c r="H77" s="732" t="str">
        <f>เกณฑ์!M8</f>
        <v>ดีเยี่ยม</v>
      </c>
      <c r="I77" s="732"/>
      <c r="J77" s="732"/>
      <c r="K77" s="747" t="str">
        <f>เกณฑ์!J8&amp;" - "&amp;เกณฑ์!L8</f>
        <v>80 - 100</v>
      </c>
      <c r="L77" s="747"/>
      <c r="M77" s="747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8" t="s">
        <v>147</v>
      </c>
      <c r="D3" s="748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9" t="s">
        <v>360</v>
      </c>
      <c r="D46" s="749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9" t="s">
        <v>359</v>
      </c>
      <c r="C48" s="749"/>
      <c r="D48" s="83"/>
      <c r="E48" s="83"/>
      <c r="F48" s="83"/>
    </row>
    <row r="49" spans="1:6" ht="20.25" customHeight="1" x14ac:dyDescent="0.45">
      <c r="A49" s="83"/>
      <c r="B49" s="749" t="s">
        <v>371</v>
      </c>
      <c r="C49" s="749"/>
      <c r="D49" s="83"/>
      <c r="E49" s="83"/>
      <c r="F49" s="83"/>
    </row>
    <row r="50" spans="1:6" ht="20.25" customHeight="1" x14ac:dyDescent="0.45">
      <c r="A50" s="83"/>
      <c r="B50" s="749"/>
      <c r="C50" s="749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50" t="str">
        <f>"  /"&amp;Home!F9</f>
        <v xml:space="preserve">  /2558</v>
      </c>
      <c r="D4" s="750"/>
      <c r="E4" s="750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5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5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50" t="str">
        <f>"("&amp;Home!C15&amp;")"</f>
        <v>(นางเชาวลี  จำปามูล)</v>
      </c>
      <c r="E18" s="750"/>
      <c r="F18" s="750"/>
      <c r="G18" s="750"/>
      <c r="H18" s="750"/>
      <c r="I18" s="750"/>
      <c r="J18" s="750"/>
      <c r="K18" s="750"/>
      <c r="L18" s="427"/>
    </row>
    <row r="19" spans="2:12" x14ac:dyDescent="0.35">
      <c r="B19" s="427"/>
      <c r="C19" s="427"/>
      <c r="D19" s="750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50"/>
      <c r="F19" s="750"/>
      <c r="G19" s="750"/>
      <c r="H19" s="750"/>
      <c r="I19" s="750"/>
      <c r="J19" s="750"/>
      <c r="K19" s="750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6" t="s">
        <v>634</v>
      </c>
      <c r="M1" s="756"/>
      <c r="N1" s="756"/>
      <c r="O1" s="756"/>
      <c r="P1" s="756"/>
      <c r="Q1" s="756"/>
      <c r="R1" s="756"/>
      <c r="S1" s="756"/>
      <c r="T1" s="756"/>
      <c r="U1" s="485"/>
      <c r="V1" s="172"/>
    </row>
    <row r="2" spans="2:24" ht="28.5" customHeight="1" x14ac:dyDescent="0.45">
      <c r="B2" s="129"/>
      <c r="C2" s="129"/>
      <c r="D2" s="753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ศ.16101  ชั้นประถมศึกษาปีที่ 5  ปีการศึกษา 2557</v>
      </c>
      <c r="E2" s="753"/>
      <c r="F2" s="753"/>
      <c r="G2" s="753"/>
      <c r="H2" s="753"/>
      <c r="I2" s="753"/>
      <c r="J2" s="753"/>
      <c r="K2" s="753"/>
      <c r="L2" s="753"/>
      <c r="M2" s="753"/>
      <c r="N2" s="755" t="str">
        <f>D2</f>
        <v>ประกาศผลการประเมินรายวิชา    รหัสวิชา ศ.16101  ชั้นประถมศึกษาปีที่ 5  ปีการศึกษา 2557</v>
      </c>
      <c r="O2" s="755"/>
      <c r="P2" s="755"/>
      <c r="Q2" s="755"/>
      <c r="R2" s="755"/>
      <c r="S2" s="755"/>
      <c r="T2" s="755"/>
      <c r="U2" s="755"/>
      <c r="V2" s="755"/>
      <c r="W2" s="755"/>
    </row>
    <row r="3" spans="2:24" ht="20.25" customHeight="1" x14ac:dyDescent="0.45">
      <c r="B3" s="129"/>
      <c r="C3" s="130"/>
      <c r="D3" s="754" t="s">
        <v>315</v>
      </c>
      <c r="E3" s="754"/>
      <c r="F3" s="754"/>
      <c r="G3" s="754"/>
      <c r="H3" s="754"/>
      <c r="I3" s="754"/>
      <c r="J3" s="754"/>
      <c r="K3" s="754"/>
      <c r="L3" s="754"/>
      <c r="M3" s="754"/>
      <c r="N3" s="754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4"/>
      <c r="P3" s="754"/>
      <c r="Q3" s="754"/>
      <c r="R3" s="754"/>
      <c r="S3" s="754"/>
      <c r="T3" s="754"/>
      <c r="U3" s="754"/>
      <c r="V3" s="754"/>
      <c r="W3" s="754"/>
    </row>
    <row r="4" spans="2:24" s="127" customFormat="1" ht="20.25" customHeight="1" x14ac:dyDescent="0.45">
      <c r="B4" s="757" t="s">
        <v>0</v>
      </c>
      <c r="C4" s="758" t="s">
        <v>20</v>
      </c>
      <c r="D4" s="757" t="s">
        <v>17</v>
      </c>
      <c r="E4" s="440" t="s">
        <v>6</v>
      </c>
      <c r="F4" s="440" t="s">
        <v>6</v>
      </c>
      <c r="G4" s="761" t="s">
        <v>614</v>
      </c>
      <c r="H4" s="762"/>
      <c r="I4" s="752" t="s">
        <v>296</v>
      </c>
      <c r="J4" s="752"/>
      <c r="K4" s="752"/>
      <c r="L4" s="752"/>
      <c r="M4" s="752"/>
      <c r="N4" s="752" t="s">
        <v>63</v>
      </c>
      <c r="O4" s="752"/>
      <c r="P4" s="752"/>
      <c r="Q4" s="752"/>
      <c r="R4" s="752"/>
      <c r="S4" s="752"/>
      <c r="T4" s="752"/>
      <c r="U4" s="752"/>
      <c r="V4" s="752"/>
      <c r="W4" s="752"/>
      <c r="X4" s="128"/>
    </row>
    <row r="5" spans="2:24" s="127" customFormat="1" ht="20.25" customHeight="1" x14ac:dyDescent="0.4">
      <c r="B5" s="757"/>
      <c r="C5" s="759"/>
      <c r="D5" s="757"/>
      <c r="E5" s="441" t="s">
        <v>613</v>
      </c>
      <c r="F5" s="441" t="s">
        <v>627</v>
      </c>
      <c r="G5" s="497" t="s">
        <v>6</v>
      </c>
      <c r="H5" s="751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1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1" t="s">
        <v>61</v>
      </c>
      <c r="X5" s="128"/>
    </row>
    <row r="6" spans="2:24" s="127" customFormat="1" ht="20.25" customHeight="1" x14ac:dyDescent="0.4">
      <c r="B6" s="757"/>
      <c r="C6" s="760"/>
      <c r="D6" s="757"/>
      <c r="E6" s="442">
        <v>100</v>
      </c>
      <c r="F6" s="442">
        <v>100</v>
      </c>
      <c r="G6" s="498">
        <v>100</v>
      </c>
      <c r="H6" s="751"/>
      <c r="I6" s="132" t="s">
        <v>531</v>
      </c>
      <c r="J6" s="132" t="s">
        <v>531</v>
      </c>
      <c r="K6" s="132" t="s">
        <v>531</v>
      </c>
      <c r="L6" s="132" t="s">
        <v>298</v>
      </c>
      <c r="M6" s="751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1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3086</v>
      </c>
      <c r="D7" s="304" t="str">
        <f>IF(นักเรียน!E6="","",นักเรียน!E6)</f>
        <v>เด็กชายอัศนี   มาทมูล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3087</v>
      </c>
      <c r="D8" s="298" t="str">
        <f>IF(นักเรียน!E7="","",นักเรียน!E7)</f>
        <v>เด็กชายเจษฎา  มหาวอ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3088</v>
      </c>
      <c r="D9" s="298" t="str">
        <f>IF(นักเรียน!E8="","",นักเรียน!E8)</f>
        <v>เด็กชายภาณุกร  ประธาน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3089</v>
      </c>
      <c r="D10" s="298" t="str">
        <f>IF(นักเรียน!E9="","",นักเรียน!E9)</f>
        <v>เด็กชายโกศล  โสนะแสน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3090</v>
      </c>
      <c r="D11" s="298" t="str">
        <f>IF(นักเรียน!E10="","",นักเรียน!E10)</f>
        <v>เด็กชายอิศวะ  ปุมสันเทียะ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3092</v>
      </c>
      <c r="D12" s="298" t="str">
        <f>IF(นักเรียน!E11="","",นักเรียน!E11)</f>
        <v>เด็กชายอัษฎาวุธ  จันคำ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3093</v>
      </c>
      <c r="D13" s="298" t="str">
        <f>IF(นักเรียน!E12="","",นักเรียน!E12)</f>
        <v xml:space="preserve">เด็กหญิงเอมอร  หล่มศักดิ์   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3094</v>
      </c>
      <c r="D14" s="298" t="str">
        <f>IF(นักเรียน!E13="","",นักเรียน!E13)</f>
        <v>เด็กหญิงนิดานุช  ชัยสงค์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3095</v>
      </c>
      <c r="D15" s="298" t="str">
        <f>IF(นักเรียน!E14="","",นักเรียน!E14)</f>
        <v>เด็กชายวุฒิชัย  ใจหาญ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3096</v>
      </c>
      <c r="D16" s="298" t="str">
        <f>IF(นักเรียน!E15="","",นักเรียน!E15)</f>
        <v>เด็กหญิงสุจิตรา  สุขแก้ว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3097</v>
      </c>
      <c r="D17" s="298" t="str">
        <f>IF(นักเรียน!E16="","",นักเรียน!E16)</f>
        <v>เด็กหญิงกาญจนา  นามวันสา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3098</v>
      </c>
      <c r="D18" s="298" t="str">
        <f>IF(นักเรียน!E17="","",นักเรียน!E17)</f>
        <v>เด็กหญิงญาณิศา  วงศ์ชาลี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3099</v>
      </c>
      <c r="D19" s="298" t="str">
        <f>IF(นักเรียน!E18="","",นักเรียน!E18)</f>
        <v>เด็กหญิงรวิภา  สาครขันธ์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3100</v>
      </c>
      <c r="D20" s="298" t="str">
        <f>IF(นักเรียน!E19="","",นักเรียน!E19)</f>
        <v>เด็กหญิงปิยาพัชร  สีมา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3101</v>
      </c>
      <c r="D21" s="298" t="str">
        <f>IF(นักเรียน!E20="","",นักเรียน!E20)</f>
        <v>เด็กหญิงเกวลิน  มอไธสง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3104</v>
      </c>
      <c r="D22" s="298" t="str">
        <f>IF(นักเรียน!E21="","",นักเรียน!E21)</f>
        <v>เด็กหญิงอติกานต์  ใจภักดี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3106</v>
      </c>
      <c r="D23" s="298" t="str">
        <f>IF(นักเรียน!E22="","",นักเรียน!E22)</f>
        <v>เด็กชายณัฐวุฒิ  จุนเจือ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3110</v>
      </c>
      <c r="D24" s="298" t="str">
        <f>IF(นักเรียน!E23="","",นักเรียน!E23)</f>
        <v>เด็กชายสหรัฐ   เจริญทรัพย์อมร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3216</v>
      </c>
      <c r="D25" s="298" t="str">
        <f>IF(นักเรียน!E24="","",นักเรียน!E24)</f>
        <v>เด็กหญิงกัญญารัตน์  ลาดนอก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3318</v>
      </c>
      <c r="D26" s="298" t="str">
        <f>IF(นักเรียน!E25="","",นักเรียน!E25)</f>
        <v>เด็กชายประภวิษณ์  ทองสุข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7" t="s">
        <v>348</v>
      </c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8" t="s">
        <v>359</v>
      </c>
      <c r="G31" s="538"/>
      <c r="H31" s="538"/>
      <c r="I31" s="538"/>
      <c r="J31" s="538"/>
      <c r="K31" s="538"/>
      <c r="L31" s="538"/>
      <c r="M31" s="538"/>
      <c r="N31" s="538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9" t="s">
        <v>361</v>
      </c>
      <c r="G32" s="539"/>
      <c r="H32" s="539"/>
      <c r="I32" s="539"/>
      <c r="J32" s="539"/>
      <c r="K32" s="539"/>
      <c r="L32" s="539"/>
      <c r="M32" s="539"/>
      <c r="N32" s="539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40" t="s">
        <v>314</v>
      </c>
      <c r="L58" s="540"/>
      <c r="M58" s="540"/>
      <c r="N58" s="540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6" t="s">
        <v>513</v>
      </c>
      <c r="L59" s="536"/>
      <c r="M59" s="536"/>
      <c r="N59" s="536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6" t="s">
        <v>514</v>
      </c>
      <c r="L60" s="536"/>
      <c r="M60" s="536"/>
      <c r="N60" s="536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6" t="s">
        <v>515</v>
      </c>
      <c r="L61" s="536"/>
      <c r="M61" s="536"/>
      <c r="N61" s="536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6" t="s">
        <v>516</v>
      </c>
      <c r="L62" s="536"/>
      <c r="M62" s="536"/>
      <c r="N62" s="536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6" t="s">
        <v>517</v>
      </c>
      <c r="L63" s="536"/>
      <c r="M63" s="536"/>
      <c r="N63" s="536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6" t="s">
        <v>518</v>
      </c>
      <c r="L64" s="536"/>
      <c r="M64" s="536"/>
      <c r="N64" s="536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6" t="s">
        <v>519</v>
      </c>
      <c r="L65" s="536"/>
      <c r="M65" s="536"/>
      <c r="N65" s="536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6" t="s">
        <v>520</v>
      </c>
      <c r="L66" s="536"/>
      <c r="M66" s="536"/>
      <c r="N66" s="536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41" t="s">
        <v>625</v>
      </c>
      <c r="K75" s="541"/>
      <c r="L75" s="541"/>
      <c r="M75" s="541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41" t="s">
        <v>626</v>
      </c>
      <c r="K76" s="541"/>
      <c r="L76" s="541"/>
      <c r="M76" s="541"/>
      <c r="N76" s="541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5" t="s">
        <v>411</v>
      </c>
      <c r="D80" s="535"/>
      <c r="E80" s="535"/>
      <c r="F80" s="535"/>
      <c r="G80" s="535"/>
      <c r="H80" s="535"/>
      <c r="I80" s="535"/>
      <c r="J80" s="535"/>
      <c r="K80" s="535"/>
      <c r="L80" s="535"/>
      <c r="M80" s="535"/>
      <c r="N80" s="535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6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</row>
    <row r="3" spans="2:29" ht="18.75" customHeight="1" x14ac:dyDescent="0.45">
      <c r="B3" s="768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</row>
    <row r="4" spans="2:29" ht="18.75" customHeight="1" x14ac:dyDescent="0.45">
      <c r="B4" s="767" t="str">
        <f>"วิชา"&amp;Home!C11&amp;"   ชั้น"&amp;Home!C9</f>
        <v>วิชา   ชั้นประถมศึกษาปีที่ 5</v>
      </c>
      <c r="C4" s="767"/>
      <c r="D4" s="767"/>
      <c r="E4" s="767"/>
      <c r="F4" s="767"/>
      <c r="G4" s="767"/>
      <c r="H4" s="767"/>
      <c r="I4" s="767"/>
      <c r="J4" s="767"/>
      <c r="K4" s="767"/>
      <c r="L4" s="767"/>
      <c r="M4" s="767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5" t="str">
        <f>IF(Home!C15="","","ลงชื่อ                                       ผู้สอน")</f>
        <v>ลงชื่อ                                       ผู้สอน</v>
      </c>
      <c r="D44" s="765"/>
      <c r="E44" s="765"/>
      <c r="F44" s="765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4" t="str">
        <f>IF(Home!C15="","","("&amp;Home!C15&amp;")")</f>
        <v>(นางเชาวลี  จำปามูล)</v>
      </c>
      <c r="D45" s="764"/>
      <c r="E45" s="764"/>
      <c r="F45" s="764"/>
      <c r="G45" s="422"/>
      <c r="H45" s="764" t="str">
        <f>IF(Home!C19="","","("&amp;Home!C19&amp;")")</f>
        <v>(นายกนก จำปามูล)</v>
      </c>
      <c r="I45" s="764"/>
      <c r="J45" s="764"/>
      <c r="K45" s="764"/>
      <c r="L45" s="423"/>
      <c r="M45" s="422"/>
    </row>
    <row r="46" spans="2:13" ht="19.5" customHeight="1" x14ac:dyDescent="0.45">
      <c r="B46" s="422"/>
      <c r="C46" s="763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63"/>
      <c r="E46" s="763"/>
      <c r="F46" s="763"/>
      <c r="G46" s="763"/>
      <c r="H46" s="763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3"/>
      <c r="J46" s="763"/>
      <c r="K46" s="763"/>
      <c r="L46" s="763"/>
      <c r="M46" s="763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70" t="s">
        <v>317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180"/>
      <c r="Q3" s="177"/>
      <c r="R3" s="177"/>
    </row>
    <row r="4" spans="1:18" x14ac:dyDescent="0.45">
      <c r="A4" s="177"/>
      <c r="B4" s="18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41" t="s">
        <v>624</v>
      </c>
      <c r="I22" s="541"/>
      <c r="J22" s="541"/>
      <c r="K22" s="541"/>
      <c r="L22" s="541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41" t="s">
        <v>626</v>
      </c>
      <c r="I23" s="541"/>
      <c r="J23" s="541"/>
      <c r="K23" s="541"/>
      <c r="L23" s="541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41" t="s">
        <v>625</v>
      </c>
      <c r="I25" s="541"/>
      <c r="J25" s="541"/>
      <c r="K25" s="541"/>
      <c r="L25" s="541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41"/>
      <c r="G26" s="541"/>
      <c r="H26" s="541"/>
      <c r="I26" s="541"/>
      <c r="J26" s="541"/>
      <c r="K26" s="541"/>
      <c r="L26" s="541"/>
      <c r="M26" s="541"/>
      <c r="N26" s="541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41" t="s">
        <v>625</v>
      </c>
      <c r="J28" s="541"/>
      <c r="K28" s="541"/>
      <c r="L28" s="541"/>
      <c r="M28" s="541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41"/>
      <c r="J29" s="541"/>
      <c r="K29" s="541"/>
      <c r="L29" s="541"/>
      <c r="M29" s="541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9"/>
      <c r="D47" s="769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42" t="s">
        <v>540</v>
      </c>
      <c r="C2" s="542"/>
      <c r="D2" s="542"/>
      <c r="E2" s="542"/>
      <c r="F2" s="542"/>
      <c r="G2" s="542"/>
      <c r="I2" s="319" t="str">
        <f>Home!B11&amp;Home!C11&amp;"  ชั้น"&amp;Home!C9&amp;"  "&amp;Home!E5&amp;"  "&amp;Home!F5</f>
        <v>รายวิชา  ชั้นประถมศึกษาปีที่ 5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3" t="s">
        <v>632</v>
      </c>
      <c r="G6" s="544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opLeftCell="A13" zoomScale="110" zoomScaleNormal="110" workbookViewId="0">
      <selection activeCell="C26" sqref="C26:E31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5" t="s">
        <v>309</v>
      </c>
      <c r="O1" s="545"/>
      <c r="P1" s="545"/>
      <c r="Q1" s="545"/>
      <c r="R1" s="545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52" t="str">
        <f>"รายชื่อนักเรียน  ชั้น"&amp;Home!C9&amp;"  ปีการศึกษา  "&amp;Home!F5</f>
        <v>รายชื่อนักเรียน  ชั้นประถมศึกษาปีที่ 5  ปีการศึกษา  2557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447"/>
      <c r="P2" s="550" t="s">
        <v>621</v>
      </c>
      <c r="Q2" s="551"/>
      <c r="R2" s="452">
        <f>Q57</f>
        <v>20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3" t="s">
        <v>0</v>
      </c>
      <c r="C3" s="556" t="s">
        <v>20</v>
      </c>
      <c r="D3" s="559" t="s">
        <v>19</v>
      </c>
      <c r="E3" s="553" t="s">
        <v>17</v>
      </c>
      <c r="F3" s="546"/>
      <c r="G3" s="547"/>
      <c r="H3" s="547"/>
      <c r="I3" s="547"/>
      <c r="J3" s="547"/>
      <c r="K3" s="547"/>
      <c r="L3" s="547"/>
      <c r="M3" s="547"/>
      <c r="N3" s="547"/>
      <c r="O3" s="448"/>
      <c r="P3" s="550" t="s">
        <v>622</v>
      </c>
      <c r="Q3" s="551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4"/>
      <c r="C4" s="557"/>
      <c r="D4" s="560"/>
      <c r="E4" s="554"/>
      <c r="F4" s="546"/>
      <c r="G4" s="547"/>
      <c r="H4" s="547"/>
      <c r="I4" s="547"/>
      <c r="J4" s="547"/>
      <c r="K4" s="547"/>
      <c r="L4" s="547"/>
      <c r="M4" s="547"/>
      <c r="N4" s="547"/>
      <c r="O4" s="448"/>
      <c r="P4" s="550" t="s">
        <v>623</v>
      </c>
      <c r="Q4" s="551"/>
      <c r="R4" s="451">
        <f>Q59</f>
        <v>20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5"/>
      <c r="C5" s="558"/>
      <c r="D5" s="561"/>
      <c r="E5" s="555"/>
      <c r="F5" s="546"/>
      <c r="G5" s="547"/>
      <c r="H5" s="547"/>
      <c r="I5" s="547"/>
      <c r="J5" s="547"/>
      <c r="K5" s="547"/>
      <c r="L5" s="547"/>
      <c r="M5" s="547"/>
      <c r="N5" s="547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22">
        <v>3086</v>
      </c>
      <c r="D6" s="514" t="s">
        <v>653</v>
      </c>
      <c r="E6" s="523" t="s">
        <v>654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22">
        <v>3087</v>
      </c>
      <c r="D7" s="514" t="s">
        <v>655</v>
      </c>
      <c r="E7" s="523" t="s">
        <v>656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22">
        <v>3088</v>
      </c>
      <c r="D8" s="514" t="s">
        <v>657</v>
      </c>
      <c r="E8" s="523" t="s">
        <v>658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22">
        <v>3089</v>
      </c>
      <c r="D9" s="514" t="s">
        <v>659</v>
      </c>
      <c r="E9" s="523" t="s">
        <v>660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22">
        <v>3090</v>
      </c>
      <c r="D10" s="514" t="s">
        <v>661</v>
      </c>
      <c r="E10" s="523" t="s">
        <v>662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22">
        <v>3092</v>
      </c>
      <c r="D11" s="524" t="s">
        <v>663</v>
      </c>
      <c r="E11" s="523" t="s">
        <v>664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22">
        <v>3093</v>
      </c>
      <c r="D12" s="524" t="s">
        <v>665</v>
      </c>
      <c r="E12" s="523" t="s">
        <v>666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22">
        <v>3094</v>
      </c>
      <c r="D13" s="524" t="s">
        <v>667</v>
      </c>
      <c r="E13" s="523" t="s">
        <v>668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22">
        <v>3095</v>
      </c>
      <c r="D14" s="524" t="s">
        <v>669</v>
      </c>
      <c r="E14" s="523" t="s">
        <v>670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22">
        <v>3096</v>
      </c>
      <c r="D15" s="524" t="s">
        <v>671</v>
      </c>
      <c r="E15" s="523" t="s">
        <v>672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22">
        <v>3097</v>
      </c>
      <c r="D16" s="524" t="s">
        <v>673</v>
      </c>
      <c r="E16" s="523" t="s">
        <v>674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22">
        <v>3098</v>
      </c>
      <c r="D17" s="524" t="s">
        <v>675</v>
      </c>
      <c r="E17" s="523" t="s">
        <v>676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22">
        <v>3099</v>
      </c>
      <c r="D18" s="524" t="s">
        <v>677</v>
      </c>
      <c r="E18" s="523" t="s">
        <v>678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22">
        <v>3100</v>
      </c>
      <c r="D19" s="524" t="s">
        <v>679</v>
      </c>
      <c r="E19" s="523" t="s">
        <v>680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22">
        <v>3101</v>
      </c>
      <c r="D20" s="524" t="s">
        <v>681</v>
      </c>
      <c r="E20" s="523" t="s">
        <v>682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22">
        <v>3104</v>
      </c>
      <c r="D21" s="524" t="s">
        <v>683</v>
      </c>
      <c r="E21" s="523" t="s">
        <v>684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22">
        <v>3106</v>
      </c>
      <c r="D22" s="524" t="s">
        <v>685</v>
      </c>
      <c r="E22" s="523" t="s">
        <v>686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22">
        <v>3110</v>
      </c>
      <c r="D23" s="524" t="s">
        <v>687</v>
      </c>
      <c r="E23" s="523" t="s">
        <v>688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3216</v>
      </c>
      <c r="D24" s="513" t="s">
        <v>689</v>
      </c>
      <c r="E24" s="516" t="s">
        <v>690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8">
        <v>3318</v>
      </c>
      <c r="D25" s="525" t="s">
        <v>691</v>
      </c>
      <c r="E25" s="526" t="s">
        <v>692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4"/>
      <c r="E26" s="519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4"/>
      <c r="E27" s="516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4"/>
      <c r="E28" s="519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4"/>
      <c r="E29" s="519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8"/>
      <c r="D30" s="520"/>
      <c r="E30" s="521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17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17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8" t="s">
        <v>618</v>
      </c>
      <c r="O57" s="549"/>
      <c r="P57" s="549"/>
      <c r="Q57" s="445">
        <f>IF(COUNTA(นักเรียน!$E$6:$E$55),COUNTA(นักเรียน!$E$6:$E$55),"-")</f>
        <v>20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8" t="s">
        <v>617</v>
      </c>
      <c r="O58" s="549"/>
      <c r="P58" s="549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8" t="s">
        <v>619</v>
      </c>
      <c r="O59" s="549"/>
      <c r="P59" s="549"/>
      <c r="Q59" s="445">
        <f>IF($Q$57="-","-",$Q$57-$Q$58)</f>
        <v>20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91" t="s">
        <v>284</v>
      </c>
      <c r="I2" s="591"/>
      <c r="J2" s="591"/>
      <c r="K2" s="591"/>
      <c r="L2" s="591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90" t="str">
        <f>Home!C2&amp;" ระดับ"&amp;Home!F3</f>
        <v>แบบบันทึกผลการเรียนประจำรายวิชา ระดับประถมศึกษา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7" t="str">
        <f>"โรงเรียน"&amp;aboutme!E37</f>
        <v>โรงเรียนบ้านหนองขามนาดี</v>
      </c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8" t="str">
        <f>"อำเภอ"&amp;Home!C6&amp;"    จังหวัด"&amp;Home!C7</f>
        <v>อำเภอแก้งสนามนาง    จังหวัดนครราชสีมา</v>
      </c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5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ศิลปะ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ศ.16101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69"/>
      <c r="H8" s="569"/>
      <c r="I8" s="569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นางประกายกาญจน์ จรัสแสง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0" t="s">
        <v>59</v>
      </c>
      <c r="C12" s="570"/>
      <c r="D12" s="570"/>
      <c r="E12" s="571" t="s">
        <v>547</v>
      </c>
      <c r="F12" s="572"/>
      <c r="G12" s="572"/>
      <c r="H12" s="572"/>
      <c r="I12" s="572"/>
      <c r="J12" s="572"/>
      <c r="K12" s="572"/>
      <c r="L12" s="573"/>
      <c r="M12" s="578" t="s">
        <v>522</v>
      </c>
      <c r="N12" s="578"/>
      <c r="O12" s="578"/>
      <c r="P12" s="578"/>
      <c r="Q12" s="574" t="s">
        <v>51</v>
      </c>
      <c r="R12" s="575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0"/>
      <c r="C13" s="570"/>
      <c r="D13" s="570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9" t="s">
        <v>463</v>
      </c>
      <c r="N13" s="579"/>
      <c r="O13" s="570" t="s">
        <v>464</v>
      </c>
      <c r="P13" s="570"/>
      <c r="Q13" s="576"/>
      <c r="R13" s="577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80">
        <f>IF(นักเรียน!Q59="","",นักเรียน!Q59)</f>
        <v>20</v>
      </c>
      <c r="C14" s="580"/>
      <c r="D14" s="580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80" t="str">
        <f>IF(COUNTIF(คะแนน2!$BC$6:$BC$55,"ผ่าน"),COUNTIF(คะแนน2!$BC$6:$BC$55,"ผ่าน"),"-")</f>
        <v>-</v>
      </c>
      <c r="N14" s="580"/>
      <c r="O14" s="580" t="str">
        <f>IF(COUNTIF(คะแนน2!$BC$6:$BC$55,"ไม่ผ่าน"),COUNTIF(คะแนน2!$BC$6:$BC$55,"ไม่ผ่าน"),"-")</f>
        <v>-</v>
      </c>
      <c r="P14" s="580"/>
      <c r="Q14" s="584"/>
      <c r="R14" s="585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0" t="s">
        <v>62</v>
      </c>
      <c r="C15" s="570"/>
      <c r="D15" s="570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88" t="str">
        <f>IF(M14="-","",COUNTIF(คะแนน2!$BC$6:$BC$55,"ผ่าน")*100/$B$14)</f>
        <v/>
      </c>
      <c r="N15" s="589"/>
      <c r="O15" s="588" t="str">
        <f>IF(O14="-","",COUNTIF(คะแนน2!$BC$6:$BC$55,"ไม่ผ่าน")*100/$B$14)</f>
        <v/>
      </c>
      <c r="P15" s="589"/>
      <c r="Q15" s="586"/>
      <c r="R15" s="587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81" t="s">
        <v>63</v>
      </c>
      <c r="C17" s="581"/>
      <c r="D17" s="581"/>
      <c r="E17" s="581"/>
      <c r="F17" s="581"/>
      <c r="G17" s="581"/>
      <c r="H17" s="581"/>
      <c r="I17" s="581"/>
      <c r="K17" s="581" t="s">
        <v>64</v>
      </c>
      <c r="L17" s="581"/>
      <c r="M17" s="581"/>
      <c r="N17" s="581"/>
      <c r="O17" s="581"/>
      <c r="P17" s="581"/>
      <c r="Q17" s="581"/>
      <c r="R17" s="581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82" t="s">
        <v>65</v>
      </c>
      <c r="C18" s="583"/>
      <c r="D18" s="582" t="s">
        <v>66</v>
      </c>
      <c r="E18" s="583"/>
      <c r="F18" s="582" t="s">
        <v>67</v>
      </c>
      <c r="G18" s="583"/>
      <c r="H18" s="582" t="s">
        <v>68</v>
      </c>
      <c r="I18" s="583"/>
      <c r="K18" s="582" t="s">
        <v>65</v>
      </c>
      <c r="L18" s="583"/>
      <c r="M18" s="582" t="s">
        <v>66</v>
      </c>
      <c r="N18" s="583"/>
      <c r="O18" s="582" t="s">
        <v>67</v>
      </c>
      <c r="P18" s="583"/>
      <c r="Q18" s="582" t="s">
        <v>68</v>
      </c>
      <c r="R18" s="583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3" t="str">
        <f>IF(COUNTIF(คุณลักษณะ!$Z$6:$Z$55,"3"),COUNTIF(คุณลักษณะ!$Z$6:$Z$55,"3"),"-")</f>
        <v>-</v>
      </c>
      <c r="C19" s="564"/>
      <c r="D19" s="563" t="str">
        <f>IF(COUNTIF(คุณลักษณะ!$Z$6:$Z$55,"2"),COUNTIF(คุณลักษณะ!$Z$6:$Z$55,"2"),"-")</f>
        <v>-</v>
      </c>
      <c r="E19" s="564"/>
      <c r="F19" s="563" t="str">
        <f>IF(COUNTIF(คุณลักษณะ!$Z$6:$Z$55,"1"),COUNTIF(คุณลักษณะ!$Z$6:$Z$55,"1"),"-")</f>
        <v>-</v>
      </c>
      <c r="G19" s="564"/>
      <c r="H19" s="563" t="str">
        <f>IF(COUNTIF(คุณลักษณะ!$Z$6:$Z$55,"0"),COUNTIF(คุณลักษณะ!$Z$6:$Z$55,"0"),"-")</f>
        <v>-</v>
      </c>
      <c r="I19" s="564"/>
      <c r="J19" s="37"/>
      <c r="K19" s="563" t="str">
        <f>IF(COUNTIF(คิดวิเคราะห์!$M$6:$M$55,"3"),COUNTIF(คิดวิเคราะห์!$M$6:$M$55,"3"),"-")</f>
        <v>-</v>
      </c>
      <c r="L19" s="564"/>
      <c r="M19" s="563" t="str">
        <f>IF(COUNTIF(คิดวิเคราะห์!$M$6:$M$55,"2"),COUNTIF(คิดวิเคราะห์!$M$6:$M$55,"2"),"-")</f>
        <v>-</v>
      </c>
      <c r="N19" s="564"/>
      <c r="O19" s="563" t="str">
        <f>IF(COUNTIF(คิดวิเคราะห์!$M$6:$M$55,"1"),COUNTIF(คิดวิเคราะห์!$M$6:$M$55,"1"),"-")</f>
        <v>-</v>
      </c>
      <c r="P19" s="564"/>
      <c r="Q19" s="563" t="str">
        <f>IF(COUNTIF(คิดวิเคราะห์!$M$6:$M$55,"0"),COUNTIF(คิดวิเคราะห์!$M$6:$M$55,"0"),"-")</f>
        <v>-</v>
      </c>
      <c r="R19" s="564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5" t="str">
        <f>IF(B19="-","",COUNTIF(คุณลักษณะ!$Z$6:$Z$55,"3")*100/$B$14)</f>
        <v/>
      </c>
      <c r="C20" s="566"/>
      <c r="D20" s="565" t="str">
        <f>IF(D19="-","",COUNTIF(คุณลักษณะ!$Z$6:$Z$55,"2")*100/$B$14)</f>
        <v/>
      </c>
      <c r="E20" s="566"/>
      <c r="F20" s="565" t="str">
        <f>IF(F19="-","",COUNTIF(คุณลักษณะ!$Z$6:$Z$55,"1")*100/$B$14)</f>
        <v/>
      </c>
      <c r="G20" s="566"/>
      <c r="H20" s="565" t="str">
        <f>IF(H19="-","",COUNTIF(คุณลักษณะ!$Z$6:$Z$55,"0")*100/$B$14)</f>
        <v/>
      </c>
      <c r="I20" s="566"/>
      <c r="J20" s="35"/>
      <c r="K20" s="565" t="str">
        <f>IF(K19="-","",COUNTIF(คิดวิเคราะห์!$M$6:$M$55,"3")*100/$B$14)</f>
        <v/>
      </c>
      <c r="L20" s="566"/>
      <c r="M20" s="565" t="str">
        <f>IF(M19="-","",COUNTIF(คิดวิเคราะห์!$M$6:$M$55,"2")*100/$B$14)</f>
        <v/>
      </c>
      <c r="N20" s="566"/>
      <c r="O20" s="565" t="str">
        <f>IF(O19="-","",COUNTIF(คิดวิเคราะห์!$M$6:$M$55,"1")*100/$B$14)</f>
        <v/>
      </c>
      <c r="P20" s="566"/>
      <c r="Q20" s="565" t="str">
        <f>IF(Q19="-","",COUNTIF(คิดวิเคราะห์!$M$6:$M$55,"0")*100/$B$14)</f>
        <v/>
      </c>
      <c r="R20" s="566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62" t="str">
        <f>IF(Home!C16="","","("&amp;Home!C16&amp;")")</f>
        <v/>
      </c>
      <c r="G24" s="562"/>
      <c r="H24" s="562"/>
      <c r="I24" s="562"/>
      <c r="J24" s="562"/>
      <c r="K24" s="562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62" t="str">
        <f>IF(Home!C17="","","("&amp;Home!C17&amp;")")</f>
        <v/>
      </c>
      <c r="G26" s="562"/>
      <c r="H26" s="562"/>
      <c r="I26" s="562"/>
      <c r="J26" s="562"/>
      <c r="K26" s="562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62" t="str">
        <f>IF(Home!C18="","","("&amp;Home!C18&amp;")")</f>
        <v>(นางเชาวลี  จำปามูล)</v>
      </c>
      <c r="G29" s="562"/>
      <c r="H29" s="562"/>
      <c r="I29" s="562"/>
      <c r="J29" s="562"/>
      <c r="K29" s="562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62" t="str">
        <f>IF(Home!C19="","","("&amp;Home!C19&amp;")")</f>
        <v>(นายกนก จำปามูล)</v>
      </c>
      <c r="I31" s="562"/>
      <c r="J31" s="562"/>
      <c r="K31" s="562"/>
      <c r="L31" s="562"/>
      <c r="M31" s="562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62" t="str">
        <f>IF(Home!C19="","",Home!F19&amp;"โรงเรียน"&amp;Home!C3)</f>
        <v>ผู้อำนวยการโรงเรียนบ้านหนองขามนาดี</v>
      </c>
      <c r="H32" s="562"/>
      <c r="I32" s="562"/>
      <c r="J32" s="562"/>
      <c r="K32" s="562"/>
      <c r="L32" s="562"/>
      <c r="M32" s="562"/>
      <c r="N32" s="562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10" t="s">
        <v>0</v>
      </c>
      <c r="C2" s="614" t="s">
        <v>1</v>
      </c>
      <c r="D2" s="600" t="s">
        <v>19</v>
      </c>
      <c r="E2" s="600" t="s">
        <v>2</v>
      </c>
      <c r="F2" s="140" t="s">
        <v>21</v>
      </c>
      <c r="G2" s="592">
        <v>1</v>
      </c>
      <c r="H2" s="593"/>
      <c r="I2" s="593"/>
      <c r="J2" s="593"/>
      <c r="K2" s="593"/>
      <c r="L2" s="594"/>
      <c r="M2" s="595"/>
      <c r="N2" s="609">
        <v>2</v>
      </c>
      <c r="O2" s="593"/>
      <c r="P2" s="593"/>
      <c r="Q2" s="593"/>
      <c r="R2" s="593"/>
      <c r="S2" s="594"/>
      <c r="T2" s="594"/>
      <c r="U2" s="592">
        <v>3</v>
      </c>
      <c r="V2" s="593"/>
      <c r="W2" s="593"/>
      <c r="X2" s="593"/>
      <c r="Y2" s="593"/>
      <c r="Z2" s="594"/>
      <c r="AA2" s="595"/>
      <c r="AB2" s="592">
        <v>4</v>
      </c>
      <c r="AC2" s="593"/>
      <c r="AD2" s="593"/>
      <c r="AE2" s="593"/>
      <c r="AF2" s="593"/>
      <c r="AG2" s="594"/>
      <c r="AH2" s="595"/>
      <c r="AI2" s="592">
        <v>5</v>
      </c>
      <c r="AJ2" s="593"/>
      <c r="AK2" s="593"/>
      <c r="AL2" s="593"/>
      <c r="AM2" s="593"/>
      <c r="AN2" s="594"/>
      <c r="AO2" s="595"/>
      <c r="AP2" s="609">
        <v>6</v>
      </c>
      <c r="AQ2" s="593"/>
      <c r="AR2" s="593"/>
      <c r="AS2" s="593"/>
      <c r="AT2" s="593"/>
      <c r="AU2" s="594"/>
      <c r="AV2" s="594"/>
      <c r="AW2" s="592">
        <v>7</v>
      </c>
      <c r="AX2" s="593"/>
      <c r="AY2" s="593"/>
      <c r="AZ2" s="593"/>
      <c r="BA2" s="593"/>
      <c r="BB2" s="594"/>
      <c r="BC2" s="595"/>
      <c r="BD2" s="592">
        <v>8</v>
      </c>
      <c r="BE2" s="593"/>
      <c r="BF2" s="593"/>
      <c r="BG2" s="593"/>
      <c r="BH2" s="593"/>
      <c r="BI2" s="594"/>
      <c r="BJ2" s="595"/>
      <c r="BK2" s="592">
        <v>9</v>
      </c>
      <c r="BL2" s="593"/>
      <c r="BM2" s="593"/>
      <c r="BN2" s="593"/>
      <c r="BO2" s="593"/>
      <c r="BP2" s="594"/>
      <c r="BQ2" s="595"/>
      <c r="BR2" s="592">
        <v>10</v>
      </c>
      <c r="BS2" s="593"/>
      <c r="BT2" s="593"/>
      <c r="BU2" s="593"/>
      <c r="BV2" s="593"/>
      <c r="BW2" s="594"/>
      <c r="BX2" s="595"/>
      <c r="BY2" s="592">
        <v>11</v>
      </c>
      <c r="BZ2" s="593"/>
      <c r="CA2" s="593"/>
      <c r="CB2" s="593"/>
      <c r="CC2" s="593"/>
      <c r="CD2" s="594"/>
      <c r="CE2" s="595"/>
      <c r="CF2" s="592">
        <v>12</v>
      </c>
      <c r="CG2" s="593"/>
      <c r="CH2" s="593"/>
      <c r="CI2" s="593"/>
      <c r="CJ2" s="593"/>
      <c r="CK2" s="594"/>
      <c r="CL2" s="595"/>
      <c r="CM2" s="592">
        <v>13</v>
      </c>
      <c r="CN2" s="593"/>
      <c r="CO2" s="593"/>
      <c r="CP2" s="593"/>
      <c r="CQ2" s="593"/>
      <c r="CR2" s="594"/>
      <c r="CS2" s="595"/>
      <c r="CT2" s="609">
        <v>14</v>
      </c>
      <c r="CU2" s="593"/>
      <c r="CV2" s="593"/>
      <c r="CW2" s="593"/>
      <c r="CX2" s="593"/>
      <c r="CY2" s="594"/>
      <c r="CZ2" s="594"/>
      <c r="DA2" s="592">
        <v>15</v>
      </c>
      <c r="DB2" s="593"/>
      <c r="DC2" s="593"/>
      <c r="DD2" s="593"/>
      <c r="DE2" s="593"/>
      <c r="DF2" s="594"/>
      <c r="DG2" s="595"/>
      <c r="DH2" s="592">
        <v>16</v>
      </c>
      <c r="DI2" s="593"/>
      <c r="DJ2" s="593"/>
      <c r="DK2" s="593"/>
      <c r="DL2" s="593"/>
      <c r="DM2" s="594"/>
      <c r="DN2" s="595"/>
      <c r="DO2" s="592">
        <v>17</v>
      </c>
      <c r="DP2" s="593"/>
      <c r="DQ2" s="593"/>
      <c r="DR2" s="593"/>
      <c r="DS2" s="593"/>
      <c r="DT2" s="594"/>
      <c r="DU2" s="595"/>
      <c r="DV2" s="609">
        <v>18</v>
      </c>
      <c r="DW2" s="593"/>
      <c r="DX2" s="593"/>
      <c r="DY2" s="593"/>
      <c r="DZ2" s="593"/>
      <c r="EA2" s="594"/>
      <c r="EB2" s="594"/>
      <c r="EC2" s="592">
        <v>19</v>
      </c>
      <c r="ED2" s="593"/>
      <c r="EE2" s="593"/>
      <c r="EF2" s="593"/>
      <c r="EG2" s="593"/>
      <c r="EH2" s="594"/>
      <c r="EI2" s="595"/>
      <c r="EJ2" s="592">
        <v>20</v>
      </c>
      <c r="EK2" s="593"/>
      <c r="EL2" s="593"/>
      <c r="EM2" s="593"/>
      <c r="EN2" s="593"/>
      <c r="EO2" s="594"/>
      <c r="EP2" s="595"/>
      <c r="EQ2" s="592">
        <v>21</v>
      </c>
      <c r="ER2" s="593"/>
      <c r="ES2" s="593"/>
      <c r="ET2" s="593"/>
      <c r="EU2" s="593"/>
      <c r="EV2" s="594"/>
      <c r="EW2" s="595"/>
      <c r="EX2" s="592">
        <v>22</v>
      </c>
      <c r="EY2" s="593"/>
      <c r="EZ2" s="593"/>
      <c r="FA2" s="593"/>
      <c r="FB2" s="593"/>
      <c r="FC2" s="594"/>
      <c r="FD2" s="595"/>
      <c r="FE2" s="592">
        <v>23</v>
      </c>
      <c r="FF2" s="593"/>
      <c r="FG2" s="593"/>
      <c r="FH2" s="593"/>
      <c r="FI2" s="593"/>
      <c r="FJ2" s="594"/>
      <c r="FK2" s="595"/>
      <c r="FL2" s="592">
        <v>24</v>
      </c>
      <c r="FM2" s="593"/>
      <c r="FN2" s="593"/>
      <c r="FO2" s="593"/>
      <c r="FP2" s="593"/>
      <c r="FQ2" s="594"/>
      <c r="FR2" s="595"/>
      <c r="FS2" s="592">
        <v>25</v>
      </c>
      <c r="FT2" s="593"/>
      <c r="FU2" s="593"/>
      <c r="FV2" s="593"/>
      <c r="FW2" s="593"/>
      <c r="FX2" s="594"/>
      <c r="FY2" s="595"/>
      <c r="FZ2" s="592">
        <v>26</v>
      </c>
      <c r="GA2" s="593"/>
      <c r="GB2" s="593"/>
      <c r="GC2" s="593"/>
      <c r="GD2" s="593"/>
      <c r="GE2" s="594"/>
      <c r="GF2" s="595"/>
      <c r="GG2" s="592">
        <v>27</v>
      </c>
      <c r="GH2" s="593"/>
      <c r="GI2" s="593"/>
      <c r="GJ2" s="593"/>
      <c r="GK2" s="593"/>
      <c r="GL2" s="594"/>
      <c r="GM2" s="595"/>
      <c r="GN2" s="592">
        <v>28</v>
      </c>
      <c r="GO2" s="593"/>
      <c r="GP2" s="593"/>
      <c r="GQ2" s="593"/>
      <c r="GR2" s="593"/>
      <c r="GS2" s="594"/>
      <c r="GT2" s="595"/>
      <c r="GU2" s="592">
        <v>29</v>
      </c>
      <c r="GV2" s="593"/>
      <c r="GW2" s="593"/>
      <c r="GX2" s="593"/>
      <c r="GY2" s="593"/>
      <c r="GZ2" s="594"/>
      <c r="HA2" s="595"/>
      <c r="HB2" s="592">
        <v>30</v>
      </c>
      <c r="HC2" s="593"/>
      <c r="HD2" s="593"/>
      <c r="HE2" s="593"/>
      <c r="HF2" s="593"/>
      <c r="HG2" s="594"/>
      <c r="HH2" s="595"/>
      <c r="HI2" s="592">
        <v>31</v>
      </c>
      <c r="HJ2" s="593"/>
      <c r="HK2" s="593"/>
      <c r="HL2" s="593"/>
      <c r="HM2" s="593"/>
      <c r="HN2" s="594"/>
      <c r="HO2" s="595"/>
      <c r="HP2" s="592">
        <v>32</v>
      </c>
      <c r="HQ2" s="593"/>
      <c r="HR2" s="593"/>
      <c r="HS2" s="593"/>
      <c r="HT2" s="593"/>
      <c r="HU2" s="594"/>
      <c r="HV2" s="595"/>
      <c r="HW2" s="592">
        <v>33</v>
      </c>
      <c r="HX2" s="593"/>
      <c r="HY2" s="593"/>
      <c r="HZ2" s="593"/>
      <c r="IA2" s="593"/>
      <c r="IB2" s="594"/>
      <c r="IC2" s="595"/>
      <c r="ID2" s="592">
        <v>34</v>
      </c>
      <c r="IE2" s="593"/>
      <c r="IF2" s="593"/>
      <c r="IG2" s="593"/>
      <c r="IH2" s="593"/>
      <c r="II2" s="594"/>
      <c r="IJ2" s="595"/>
      <c r="IK2" s="592">
        <v>35</v>
      </c>
      <c r="IL2" s="593"/>
      <c r="IM2" s="593"/>
      <c r="IN2" s="593"/>
      <c r="IO2" s="593"/>
      <c r="IP2" s="594"/>
      <c r="IQ2" s="595"/>
      <c r="IR2" s="592">
        <v>36</v>
      </c>
      <c r="IS2" s="593"/>
      <c r="IT2" s="593"/>
      <c r="IU2" s="593"/>
      <c r="IV2" s="593"/>
      <c r="IW2" s="594"/>
      <c r="IX2" s="595"/>
      <c r="IY2" s="592">
        <v>37</v>
      </c>
      <c r="IZ2" s="593"/>
      <c r="JA2" s="593"/>
      <c r="JB2" s="593"/>
      <c r="JC2" s="593"/>
      <c r="JD2" s="594"/>
      <c r="JE2" s="595"/>
      <c r="JF2" s="592">
        <v>38</v>
      </c>
      <c r="JG2" s="593"/>
      <c r="JH2" s="593"/>
      <c r="JI2" s="593"/>
      <c r="JJ2" s="593"/>
      <c r="JK2" s="594"/>
      <c r="JL2" s="595"/>
      <c r="JM2" s="592">
        <v>39</v>
      </c>
      <c r="JN2" s="593"/>
      <c r="JO2" s="593"/>
      <c r="JP2" s="593"/>
      <c r="JQ2" s="593"/>
      <c r="JR2" s="594"/>
      <c r="JS2" s="595"/>
      <c r="JT2" s="592">
        <v>40</v>
      </c>
      <c r="JU2" s="593"/>
      <c r="JV2" s="593"/>
      <c r="JW2" s="593"/>
      <c r="JX2" s="593"/>
      <c r="JY2" s="594"/>
      <c r="JZ2" s="595"/>
      <c r="KA2" s="592">
        <v>41</v>
      </c>
      <c r="KB2" s="593"/>
      <c r="KC2" s="593"/>
      <c r="KD2" s="593"/>
      <c r="KE2" s="593"/>
      <c r="KF2" s="594"/>
      <c r="KG2" s="595"/>
      <c r="KH2" s="592">
        <v>42</v>
      </c>
      <c r="KI2" s="593"/>
      <c r="KJ2" s="593"/>
      <c r="KK2" s="593"/>
      <c r="KL2" s="593"/>
      <c r="KM2" s="594"/>
      <c r="KN2" s="595"/>
      <c r="KO2" s="139" t="s">
        <v>50</v>
      </c>
      <c r="KP2" s="603" t="s">
        <v>45</v>
      </c>
      <c r="KQ2" s="604"/>
      <c r="KR2" s="604"/>
      <c r="KS2" s="605"/>
      <c r="KT2" s="600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11"/>
      <c r="C3" s="615"/>
      <c r="D3" s="601"/>
      <c r="E3" s="601"/>
      <c r="F3" s="140" t="s">
        <v>15</v>
      </c>
      <c r="G3" s="596" t="s">
        <v>33</v>
      </c>
      <c r="H3" s="597"/>
      <c r="I3" s="597"/>
      <c r="J3" s="597"/>
      <c r="K3" s="597"/>
      <c r="L3" s="598"/>
      <c r="M3" s="599"/>
      <c r="N3" s="596" t="s">
        <v>33</v>
      </c>
      <c r="O3" s="597"/>
      <c r="P3" s="597"/>
      <c r="Q3" s="597"/>
      <c r="R3" s="597"/>
      <c r="S3" s="598"/>
      <c r="T3" s="599"/>
      <c r="U3" s="596" t="s">
        <v>603</v>
      </c>
      <c r="V3" s="597"/>
      <c r="W3" s="597"/>
      <c r="X3" s="597"/>
      <c r="Y3" s="597"/>
      <c r="Z3" s="598"/>
      <c r="AA3" s="599"/>
      <c r="AB3" s="596" t="s">
        <v>34</v>
      </c>
      <c r="AC3" s="597"/>
      <c r="AD3" s="597"/>
      <c r="AE3" s="597"/>
      <c r="AF3" s="597"/>
      <c r="AG3" s="598"/>
      <c r="AH3" s="599"/>
      <c r="AI3" s="596" t="s">
        <v>34</v>
      </c>
      <c r="AJ3" s="597"/>
      <c r="AK3" s="597"/>
      <c r="AL3" s="597"/>
      <c r="AM3" s="597"/>
      <c r="AN3" s="598"/>
      <c r="AO3" s="599"/>
      <c r="AP3" s="596" t="s">
        <v>34</v>
      </c>
      <c r="AQ3" s="597"/>
      <c r="AR3" s="597"/>
      <c r="AS3" s="597"/>
      <c r="AT3" s="597"/>
      <c r="AU3" s="598"/>
      <c r="AV3" s="599"/>
      <c r="AW3" s="596" t="s">
        <v>34</v>
      </c>
      <c r="AX3" s="597"/>
      <c r="AY3" s="597"/>
      <c r="AZ3" s="597"/>
      <c r="BA3" s="597"/>
      <c r="BB3" s="598"/>
      <c r="BC3" s="599"/>
      <c r="BD3" s="596" t="s">
        <v>604</v>
      </c>
      <c r="BE3" s="597"/>
      <c r="BF3" s="597"/>
      <c r="BG3" s="597"/>
      <c r="BH3" s="597"/>
      <c r="BI3" s="598"/>
      <c r="BJ3" s="599"/>
      <c r="BK3" s="596" t="s">
        <v>35</v>
      </c>
      <c r="BL3" s="597"/>
      <c r="BM3" s="597"/>
      <c r="BN3" s="597"/>
      <c r="BO3" s="597"/>
      <c r="BP3" s="598"/>
      <c r="BQ3" s="599"/>
      <c r="BR3" s="596" t="s">
        <v>35</v>
      </c>
      <c r="BS3" s="597"/>
      <c r="BT3" s="597"/>
      <c r="BU3" s="597"/>
      <c r="BV3" s="597"/>
      <c r="BW3" s="598"/>
      <c r="BX3" s="599"/>
      <c r="BY3" s="596" t="s">
        <v>35</v>
      </c>
      <c r="BZ3" s="597"/>
      <c r="CA3" s="597"/>
      <c r="CB3" s="597"/>
      <c r="CC3" s="597"/>
      <c r="CD3" s="598"/>
      <c r="CE3" s="599"/>
      <c r="CF3" s="596" t="s">
        <v>605</v>
      </c>
      <c r="CG3" s="597"/>
      <c r="CH3" s="597"/>
      <c r="CI3" s="597"/>
      <c r="CJ3" s="597"/>
      <c r="CK3" s="598"/>
      <c r="CL3" s="599"/>
      <c r="CM3" s="596" t="s">
        <v>36</v>
      </c>
      <c r="CN3" s="597"/>
      <c r="CO3" s="597"/>
      <c r="CP3" s="597"/>
      <c r="CQ3" s="597"/>
      <c r="CR3" s="598"/>
      <c r="CS3" s="599"/>
      <c r="CT3" s="596" t="s">
        <v>36</v>
      </c>
      <c r="CU3" s="597"/>
      <c r="CV3" s="597"/>
      <c r="CW3" s="597"/>
      <c r="CX3" s="597"/>
      <c r="CY3" s="598"/>
      <c r="CZ3" s="599"/>
      <c r="DA3" s="596" t="s">
        <v>36</v>
      </c>
      <c r="DB3" s="597"/>
      <c r="DC3" s="597"/>
      <c r="DD3" s="597"/>
      <c r="DE3" s="597"/>
      <c r="DF3" s="598"/>
      <c r="DG3" s="599"/>
      <c r="DH3" s="596" t="s">
        <v>36</v>
      </c>
      <c r="DI3" s="597"/>
      <c r="DJ3" s="597"/>
      <c r="DK3" s="597"/>
      <c r="DL3" s="597"/>
      <c r="DM3" s="598"/>
      <c r="DN3" s="599"/>
      <c r="DO3" s="596" t="s">
        <v>37</v>
      </c>
      <c r="DP3" s="597"/>
      <c r="DQ3" s="597"/>
      <c r="DR3" s="597"/>
      <c r="DS3" s="597"/>
      <c r="DT3" s="598"/>
      <c r="DU3" s="599"/>
      <c r="DV3" s="596" t="s">
        <v>37</v>
      </c>
      <c r="DW3" s="597"/>
      <c r="DX3" s="597"/>
      <c r="DY3" s="597"/>
      <c r="DZ3" s="597"/>
      <c r="EA3" s="598"/>
      <c r="EB3" s="599"/>
      <c r="EC3" s="596" t="s">
        <v>37</v>
      </c>
      <c r="ED3" s="597"/>
      <c r="EE3" s="597"/>
      <c r="EF3" s="597"/>
      <c r="EG3" s="597"/>
      <c r="EH3" s="598"/>
      <c r="EI3" s="599"/>
      <c r="EJ3" s="596" t="s">
        <v>37</v>
      </c>
      <c r="EK3" s="597"/>
      <c r="EL3" s="597"/>
      <c r="EM3" s="597"/>
      <c r="EN3" s="597"/>
      <c r="EO3" s="598"/>
      <c r="EP3" s="599"/>
      <c r="EQ3" s="596" t="s">
        <v>607</v>
      </c>
      <c r="ER3" s="597"/>
      <c r="ES3" s="597"/>
      <c r="ET3" s="597"/>
      <c r="EU3" s="597"/>
      <c r="EV3" s="598"/>
      <c r="EW3" s="599"/>
      <c r="EX3" s="596" t="s">
        <v>38</v>
      </c>
      <c r="EY3" s="597"/>
      <c r="EZ3" s="597"/>
      <c r="FA3" s="597"/>
      <c r="FB3" s="597"/>
      <c r="FC3" s="598"/>
      <c r="FD3" s="599"/>
      <c r="FE3" s="596" t="s">
        <v>39</v>
      </c>
      <c r="FF3" s="597"/>
      <c r="FG3" s="597"/>
      <c r="FH3" s="597"/>
      <c r="FI3" s="597"/>
      <c r="FJ3" s="598"/>
      <c r="FK3" s="599"/>
      <c r="FL3" s="596" t="s">
        <v>39</v>
      </c>
      <c r="FM3" s="597"/>
      <c r="FN3" s="597"/>
      <c r="FO3" s="597"/>
      <c r="FP3" s="597"/>
      <c r="FQ3" s="598"/>
      <c r="FR3" s="599"/>
      <c r="FS3" s="596" t="s">
        <v>39</v>
      </c>
      <c r="FT3" s="597"/>
      <c r="FU3" s="597"/>
      <c r="FV3" s="597"/>
      <c r="FW3" s="597"/>
      <c r="FX3" s="598"/>
      <c r="FY3" s="599"/>
      <c r="FZ3" s="596" t="s">
        <v>39</v>
      </c>
      <c r="GA3" s="597"/>
      <c r="GB3" s="597"/>
      <c r="GC3" s="597"/>
      <c r="GD3" s="597"/>
      <c r="GE3" s="598"/>
      <c r="GF3" s="599"/>
      <c r="GG3" s="596" t="s">
        <v>40</v>
      </c>
      <c r="GH3" s="597"/>
      <c r="GI3" s="597"/>
      <c r="GJ3" s="597"/>
      <c r="GK3" s="597"/>
      <c r="GL3" s="598"/>
      <c r="GM3" s="599"/>
      <c r="GN3" s="596" t="s">
        <v>40</v>
      </c>
      <c r="GO3" s="597"/>
      <c r="GP3" s="597"/>
      <c r="GQ3" s="597"/>
      <c r="GR3" s="597"/>
      <c r="GS3" s="598"/>
      <c r="GT3" s="599"/>
      <c r="GU3" s="596" t="s">
        <v>40</v>
      </c>
      <c r="GV3" s="597"/>
      <c r="GW3" s="597"/>
      <c r="GX3" s="597"/>
      <c r="GY3" s="597"/>
      <c r="GZ3" s="598"/>
      <c r="HA3" s="599"/>
      <c r="HB3" s="596" t="s">
        <v>40</v>
      </c>
      <c r="HC3" s="597"/>
      <c r="HD3" s="597"/>
      <c r="HE3" s="597"/>
      <c r="HF3" s="597"/>
      <c r="HG3" s="598"/>
      <c r="HH3" s="599"/>
      <c r="HI3" s="596" t="s">
        <v>610</v>
      </c>
      <c r="HJ3" s="597"/>
      <c r="HK3" s="597"/>
      <c r="HL3" s="597"/>
      <c r="HM3" s="597"/>
      <c r="HN3" s="598"/>
      <c r="HO3" s="599"/>
      <c r="HP3" s="596" t="s">
        <v>29</v>
      </c>
      <c r="HQ3" s="597"/>
      <c r="HR3" s="597"/>
      <c r="HS3" s="597"/>
      <c r="HT3" s="597"/>
      <c r="HU3" s="598"/>
      <c r="HV3" s="599"/>
      <c r="HW3" s="596" t="s">
        <v>29</v>
      </c>
      <c r="HX3" s="597"/>
      <c r="HY3" s="597"/>
      <c r="HZ3" s="597"/>
      <c r="IA3" s="597"/>
      <c r="IB3" s="598"/>
      <c r="IC3" s="599"/>
      <c r="ID3" s="596" t="s">
        <v>29</v>
      </c>
      <c r="IE3" s="597"/>
      <c r="IF3" s="597"/>
      <c r="IG3" s="597"/>
      <c r="IH3" s="597"/>
      <c r="II3" s="598"/>
      <c r="IJ3" s="599"/>
      <c r="IK3" s="596" t="s">
        <v>599</v>
      </c>
      <c r="IL3" s="597"/>
      <c r="IM3" s="597"/>
      <c r="IN3" s="597"/>
      <c r="IO3" s="597"/>
      <c r="IP3" s="598"/>
      <c r="IQ3" s="599"/>
      <c r="IR3" s="596" t="s">
        <v>30</v>
      </c>
      <c r="IS3" s="597"/>
      <c r="IT3" s="597"/>
      <c r="IU3" s="597"/>
      <c r="IV3" s="597"/>
      <c r="IW3" s="598"/>
      <c r="IX3" s="599"/>
      <c r="IY3" s="596" t="s">
        <v>30</v>
      </c>
      <c r="IZ3" s="597"/>
      <c r="JA3" s="597"/>
      <c r="JB3" s="597"/>
      <c r="JC3" s="597"/>
      <c r="JD3" s="598"/>
      <c r="JE3" s="599"/>
      <c r="JF3" s="596" t="s">
        <v>30</v>
      </c>
      <c r="JG3" s="597"/>
      <c r="JH3" s="597"/>
      <c r="JI3" s="597"/>
      <c r="JJ3" s="597"/>
      <c r="JK3" s="598"/>
      <c r="JL3" s="599"/>
      <c r="JM3" s="596" t="s">
        <v>600</v>
      </c>
      <c r="JN3" s="597"/>
      <c r="JO3" s="597"/>
      <c r="JP3" s="597"/>
      <c r="JQ3" s="597"/>
      <c r="JR3" s="598"/>
      <c r="JS3" s="599"/>
      <c r="JT3" s="596" t="s">
        <v>31</v>
      </c>
      <c r="JU3" s="597"/>
      <c r="JV3" s="597"/>
      <c r="JW3" s="597"/>
      <c r="JX3" s="597"/>
      <c r="JY3" s="598"/>
      <c r="JZ3" s="599"/>
      <c r="KA3" s="596" t="s">
        <v>31</v>
      </c>
      <c r="KB3" s="597"/>
      <c r="KC3" s="597"/>
      <c r="KD3" s="597"/>
      <c r="KE3" s="597"/>
      <c r="KF3" s="598"/>
      <c r="KG3" s="599"/>
      <c r="KH3" s="596" t="s">
        <v>31</v>
      </c>
      <c r="KI3" s="597"/>
      <c r="KJ3" s="597"/>
      <c r="KK3" s="597"/>
      <c r="KL3" s="597"/>
      <c r="KM3" s="598"/>
      <c r="KN3" s="599"/>
      <c r="KO3" s="160" t="str">
        <f>COUNTA(G6:KN6)&amp;" "&amp;"ชม."</f>
        <v>0 ชม.</v>
      </c>
      <c r="KP3" s="606"/>
      <c r="KQ3" s="607"/>
      <c r="KR3" s="607"/>
      <c r="KS3" s="608"/>
      <c r="KT3" s="601"/>
      <c r="KU3" s="115"/>
      <c r="KV3" s="115"/>
      <c r="KW3" s="115"/>
      <c r="KX3" s="115"/>
    </row>
    <row r="4" spans="1:310" s="134" customFormat="1" ht="18" customHeight="1" x14ac:dyDescent="0.5">
      <c r="A4" s="137"/>
      <c r="B4" s="611"/>
      <c r="C4" s="615"/>
      <c r="D4" s="601"/>
      <c r="E4" s="601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600" t="s">
        <v>46</v>
      </c>
      <c r="KP4" s="600" t="s">
        <v>47</v>
      </c>
      <c r="KQ4" s="600" t="s">
        <v>48</v>
      </c>
      <c r="KR4" s="600" t="s">
        <v>49</v>
      </c>
      <c r="KS4" s="600" t="s">
        <v>52</v>
      </c>
      <c r="KT4" s="601"/>
      <c r="KU4" s="137"/>
      <c r="KV4" s="137"/>
      <c r="KW4" s="137"/>
      <c r="KX4" s="137"/>
    </row>
    <row r="5" spans="1:310" ht="18" customHeight="1" x14ac:dyDescent="0.5">
      <c r="A5" s="115"/>
      <c r="B5" s="611"/>
      <c r="C5" s="615"/>
      <c r="D5" s="601"/>
      <c r="E5" s="601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601"/>
      <c r="KP5" s="601"/>
      <c r="KQ5" s="601"/>
      <c r="KR5" s="601"/>
      <c r="KS5" s="601"/>
      <c r="KT5" s="601"/>
      <c r="KU5" s="115"/>
      <c r="KV5" s="115"/>
      <c r="KW5" s="115"/>
      <c r="KX5" s="115"/>
    </row>
    <row r="6" spans="1:310" ht="18" customHeight="1" thickBot="1" x14ac:dyDescent="0.55000000000000004">
      <c r="A6" s="115"/>
      <c r="B6" s="612"/>
      <c r="C6" s="616"/>
      <c r="D6" s="613"/>
      <c r="E6" s="613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2"/>
      <c r="KP6" s="602"/>
      <c r="KQ6" s="602"/>
      <c r="KR6" s="602"/>
      <c r="KS6" s="602"/>
      <c r="KT6" s="602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3086</v>
      </c>
      <c r="D7" s="504" t="str">
        <f>IF(นักเรียน!D6="","",นักเรียน!D6)</f>
        <v>1302301065214</v>
      </c>
      <c r="E7" s="291" t="str">
        <f>IF(นักเรียน!E6="","",นักเรียน!E6)</f>
        <v>เด็กชายอัศนี   มาทมูล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3087</v>
      </c>
      <c r="D8" s="505" t="str">
        <f>IF(นักเรียน!D7="","",นักเรียน!D7)</f>
        <v>1302301065508</v>
      </c>
      <c r="E8" s="292" t="str">
        <f>IF(นักเรียน!E7="","",นักเรียน!E7)</f>
        <v>เด็กชายเจษฎา  มหาวอ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3088</v>
      </c>
      <c r="D9" s="505" t="str">
        <f>IF(นักเรียน!D8="","",นักเรียน!D8)</f>
        <v>1369900628352</v>
      </c>
      <c r="E9" s="292" t="str">
        <f>IF(นักเรียน!E8="","",นักเรียน!E8)</f>
        <v>เด็กชายภาณุกร  ประธาน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3089</v>
      </c>
      <c r="D10" s="505" t="str">
        <f>IF(นักเรียน!D9="","",นักเรียน!D9)</f>
        <v>1302301066156</v>
      </c>
      <c r="E10" s="292" t="str">
        <f>IF(นักเรียน!E9="","",นักเรียน!E9)</f>
        <v>เด็กชายโกศล  โสนะแสน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3090</v>
      </c>
      <c r="D11" s="505" t="str">
        <f>IF(นักเรียน!D10="","",นักเรียน!D10)</f>
        <v>1369900632112</v>
      </c>
      <c r="E11" s="292" t="str">
        <f>IF(นักเรียน!E10="","",นักเรียน!E10)</f>
        <v>เด็กชายอิศวะ  ปุมสันเทียะ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3092</v>
      </c>
      <c r="D12" s="505" t="str">
        <f>IF(นักเรียน!D11="","",นักเรียน!D11)</f>
        <v>1302301066636</v>
      </c>
      <c r="E12" s="292" t="str">
        <f>IF(นักเรียน!E11="","",นักเรียน!E11)</f>
        <v>เด็กชายอัษฎาวุธ  จันคำ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3093</v>
      </c>
      <c r="D13" s="505" t="str">
        <f>IF(นักเรียน!D12="","",นักเรียน!D12)</f>
        <v>1369900612570</v>
      </c>
      <c r="E13" s="292" t="str">
        <f>IF(นักเรียน!E12="","",นักเรียน!E12)</f>
        <v xml:space="preserve">เด็กหญิงเอมอร  หล่มศักดิ์   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3094</v>
      </c>
      <c r="D14" s="505" t="str">
        <f>IF(นักเรียน!D13="","",นักเรียน!D13)</f>
        <v>1302301065184</v>
      </c>
      <c r="E14" s="292" t="str">
        <f>IF(นักเรียน!E13="","",นักเรียน!E13)</f>
        <v>เด็กหญิงนิดานุช  ชัยสงค์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3095</v>
      </c>
      <c r="D15" s="505" t="str">
        <f>IF(นักเรียน!D14="","",นักเรียน!D14)</f>
        <v>1302301064595</v>
      </c>
      <c r="E15" s="292" t="str">
        <f>IF(นักเรียน!E14="","",นักเรียน!E14)</f>
        <v>เด็กชายวุฒิชัย  ใจหาญ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3096</v>
      </c>
      <c r="D16" s="505" t="str">
        <f>IF(นักเรียน!D15="","",นักเรียน!D15)</f>
        <v>1369900617814</v>
      </c>
      <c r="E16" s="292" t="str">
        <f>IF(นักเรียน!E15="","",นักเรียน!E15)</f>
        <v>เด็กหญิงสุจิตรา  สุขแก้ว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3097</v>
      </c>
      <c r="D17" s="505" t="str">
        <f>IF(นักเรียน!D16="","",นักเรียน!D16)</f>
        <v>1369900621633</v>
      </c>
      <c r="E17" s="292" t="str">
        <f>IF(นักเรียน!E16="","",นักเรียน!E16)</f>
        <v>เด็กหญิงกาญจนา  นามวันสา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3098</v>
      </c>
      <c r="D18" s="505" t="str">
        <f>IF(นักเรียน!D17="","",นักเรียน!D17)</f>
        <v>1302301065796</v>
      </c>
      <c r="E18" s="292" t="str">
        <f>IF(นักเรียน!E17="","",นักเรียน!E17)</f>
        <v>เด็กหญิงญาณิศา  วงศ์ชาลี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3099</v>
      </c>
      <c r="D19" s="505" t="str">
        <f>IF(นักเรียน!D18="","",นักเรียน!D18)</f>
        <v>3411400717893</v>
      </c>
      <c r="E19" s="292" t="str">
        <f>IF(นักเรียน!E18="","",นักเรียน!E18)</f>
        <v>เด็กหญิงรวิภา  สาครขันธ์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3100</v>
      </c>
      <c r="D20" s="505" t="str">
        <f>IF(นักเรียน!D19="","",นักเรียน!D19)</f>
        <v>1302301066628</v>
      </c>
      <c r="E20" s="292" t="str">
        <f>IF(นักเรียน!E19="","",นักเรียน!E19)</f>
        <v>เด็กหญิงปิยาพัชร  สีมา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3101</v>
      </c>
      <c r="D21" s="505" t="str">
        <f>IF(นักเรียน!D20="","",นักเรียน!D20)</f>
        <v>1369900644048</v>
      </c>
      <c r="E21" s="292" t="str">
        <f>IF(นักเรียน!E20="","",นักเรียน!E20)</f>
        <v>เด็กหญิงเกวลิน  มอไธสง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3104</v>
      </c>
      <c r="D22" s="505" t="str">
        <f>IF(นักเรียน!D21="","",นักเรียน!D21)</f>
        <v>1369900645664</v>
      </c>
      <c r="E22" s="292" t="str">
        <f>IF(นักเรียน!E21="","",นักเรียน!E21)</f>
        <v>เด็กหญิงอติกานต์  ใจภักดี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3106</v>
      </c>
      <c r="D23" s="505" t="str">
        <f>IF(นักเรียน!D22="","",นักเรียน!D22)</f>
        <v>1369900673676</v>
      </c>
      <c r="E23" s="292" t="str">
        <f>IF(นักเรียน!E22="","",นักเรียน!E22)</f>
        <v>เด็กชายณัฐวุฒิ  จุนเจือ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3110</v>
      </c>
      <c r="D24" s="505" t="str">
        <f>IF(นักเรียน!D23="","",นักเรียน!D23)</f>
        <v>1369900635774</v>
      </c>
      <c r="E24" s="292" t="str">
        <f>IF(นักเรียน!E23="","",นักเรียน!E23)</f>
        <v>เด็กชายสหรัฐ   เจริญทรัพย์อมร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3216</v>
      </c>
      <c r="D25" s="505" t="str">
        <f>IF(นักเรียน!D24="","",นักเรียน!D24)</f>
        <v>1369900649333</v>
      </c>
      <c r="E25" s="292" t="str">
        <f>IF(นักเรียน!E24="","",นักเรียน!E24)</f>
        <v>เด็กหญิงกัญญารัตน์  ลาดนอก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3318</v>
      </c>
      <c r="D26" s="505" t="str">
        <f>IF(นักเรียน!D25="","",นักเรียน!D25)</f>
        <v>1339000011634</v>
      </c>
      <c r="E26" s="292" t="str">
        <f>IF(นักเรียน!E25="","",นักเรียน!E25)</f>
        <v>เด็กชายประภวิษณ์  ทองสุข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33" t="s">
        <v>0</v>
      </c>
      <c r="C2" s="633" t="s">
        <v>1</v>
      </c>
      <c r="D2" s="635" t="s">
        <v>2</v>
      </c>
      <c r="E2" s="380"/>
      <c r="F2" s="641" t="str">
        <f>"การวัดผลกลางปี รายวิชา "&amp;Home!C11&amp;" "&amp;Home!C12</f>
        <v>การวัดผลกลางปี รายวิชา  ศ.16101</v>
      </c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R2" s="642"/>
      <c r="S2" s="642"/>
      <c r="T2" s="642"/>
      <c r="U2" s="642"/>
      <c r="V2" s="642"/>
      <c r="W2" s="642"/>
      <c r="X2" s="642"/>
      <c r="Y2" s="642"/>
      <c r="Z2" s="643"/>
      <c r="AA2" s="641" t="str">
        <f>F2</f>
        <v>การวัดผลกลางปี รายวิชา  ศ.16101</v>
      </c>
      <c r="AB2" s="642"/>
      <c r="AC2" s="642"/>
      <c r="AD2" s="642"/>
      <c r="AE2" s="642"/>
      <c r="AF2" s="642"/>
      <c r="AG2" s="642"/>
      <c r="AH2" s="642"/>
      <c r="AI2" s="642"/>
      <c r="AJ2" s="642"/>
      <c r="AK2" s="642"/>
      <c r="AL2" s="642"/>
      <c r="AM2" s="642"/>
      <c r="AN2" s="642"/>
      <c r="AO2" s="642"/>
      <c r="AP2" s="642"/>
      <c r="AQ2" s="642"/>
      <c r="AR2" s="642"/>
      <c r="AS2" s="643"/>
      <c r="AT2" s="638" t="s">
        <v>128</v>
      </c>
      <c r="AU2" s="639"/>
      <c r="AV2" s="639"/>
      <c r="AW2" s="639"/>
      <c r="AX2" s="639"/>
      <c r="AY2" s="639"/>
      <c r="AZ2" s="640"/>
      <c r="BA2" s="623" t="s">
        <v>127</v>
      </c>
      <c r="BB2" s="624" t="s">
        <v>61</v>
      </c>
      <c r="BC2" s="621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33"/>
      <c r="C3" s="633"/>
      <c r="D3" s="635"/>
      <c r="E3" s="381"/>
      <c r="F3" s="630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2"/>
      <c r="AA3" s="630" t="str">
        <f>F3</f>
        <v>คะแนนผลการเรียนรู้ตามตัวชี้วัด ภาคเรียนที่ 1</v>
      </c>
      <c r="AB3" s="631"/>
      <c r="AC3" s="631"/>
      <c r="AD3" s="631"/>
      <c r="AE3" s="631"/>
      <c r="AF3" s="631"/>
      <c r="AG3" s="631"/>
      <c r="AH3" s="631"/>
      <c r="AI3" s="631"/>
      <c r="AJ3" s="631"/>
      <c r="AK3" s="631"/>
      <c r="AL3" s="631"/>
      <c r="AM3" s="631"/>
      <c r="AN3" s="631"/>
      <c r="AO3" s="631"/>
      <c r="AP3" s="631"/>
      <c r="AQ3" s="631"/>
      <c r="AR3" s="385" t="s">
        <v>4</v>
      </c>
      <c r="AS3" s="56" t="s">
        <v>5</v>
      </c>
      <c r="AT3" s="627" t="s">
        <v>144</v>
      </c>
      <c r="AU3" s="628"/>
      <c r="AV3" s="628"/>
      <c r="AW3" s="628"/>
      <c r="AX3" s="628"/>
      <c r="AY3" s="629"/>
      <c r="AZ3" s="392" t="s">
        <v>5</v>
      </c>
      <c r="BA3" s="623"/>
      <c r="BB3" s="625"/>
      <c r="BC3" s="621"/>
      <c r="BD3" s="137"/>
      <c r="BE3" s="137"/>
      <c r="BF3" s="137"/>
      <c r="BG3" s="137"/>
    </row>
    <row r="4" spans="1:59" ht="18" customHeight="1" x14ac:dyDescent="0.5">
      <c r="A4" s="115"/>
      <c r="B4" s="633"/>
      <c r="C4" s="633"/>
      <c r="D4" s="636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3"/>
      <c r="BB4" s="625"/>
      <c r="BC4" s="621"/>
      <c r="BD4" s="115"/>
      <c r="BE4" s="115"/>
      <c r="BF4" s="115"/>
      <c r="BG4" s="115"/>
    </row>
    <row r="5" spans="1:59" ht="18" customHeight="1" thickBot="1" x14ac:dyDescent="0.55000000000000004">
      <c r="A5" s="115"/>
      <c r="B5" s="634"/>
      <c r="C5" s="634"/>
      <c r="D5" s="637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6"/>
      <c r="BC5" s="622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3086</v>
      </c>
      <c r="D6" s="619" t="str">
        <f>IF(นักเรียน!E6="","",นักเรียน!E6)</f>
        <v>เด็กชายอัศนี   มาทมูล</v>
      </c>
      <c r="E6" s="620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3087</v>
      </c>
      <c r="D7" s="617" t="str">
        <f>IF(นักเรียน!E7="","",นักเรียน!E7)</f>
        <v>เด็กชายเจษฎา  มหาวอ</v>
      </c>
      <c r="E7" s="618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3088</v>
      </c>
      <c r="D8" s="617" t="str">
        <f>IF(นักเรียน!E8="","",นักเรียน!E8)</f>
        <v>เด็กชายภาณุกร  ประธาน</v>
      </c>
      <c r="E8" s="618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3089</v>
      </c>
      <c r="D9" s="617" t="str">
        <f>IF(นักเรียน!E9="","",นักเรียน!E9)</f>
        <v>เด็กชายโกศล  โสนะแสน</v>
      </c>
      <c r="E9" s="618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3090</v>
      </c>
      <c r="D10" s="617" t="str">
        <f>IF(นักเรียน!E10="","",นักเรียน!E10)</f>
        <v>เด็กชายอิศวะ  ปุมสันเทียะ</v>
      </c>
      <c r="E10" s="618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3092</v>
      </c>
      <c r="D11" s="617" t="str">
        <f>IF(นักเรียน!E11="","",นักเรียน!E11)</f>
        <v>เด็กชายอัษฎาวุธ  จันคำ</v>
      </c>
      <c r="E11" s="618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3093</v>
      </c>
      <c r="D12" s="617" t="str">
        <f>IF(นักเรียน!E12="","",นักเรียน!E12)</f>
        <v xml:space="preserve">เด็กหญิงเอมอร  หล่มศักดิ์   </v>
      </c>
      <c r="E12" s="618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3094</v>
      </c>
      <c r="D13" s="617" t="str">
        <f>IF(นักเรียน!E13="","",นักเรียน!E13)</f>
        <v>เด็กหญิงนิดานุช  ชัยสงค์</v>
      </c>
      <c r="E13" s="618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3095</v>
      </c>
      <c r="D14" s="617" t="str">
        <f>IF(นักเรียน!E14="","",นักเรียน!E14)</f>
        <v>เด็กชายวุฒิชัย  ใจหาญ</v>
      </c>
      <c r="E14" s="618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3096</v>
      </c>
      <c r="D15" s="617" t="str">
        <f>IF(นักเรียน!E15="","",นักเรียน!E15)</f>
        <v>เด็กหญิงสุจิตรา  สุขแก้ว</v>
      </c>
      <c r="E15" s="618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3097</v>
      </c>
      <c r="D16" s="617" t="str">
        <f>IF(นักเรียน!E16="","",นักเรียน!E16)</f>
        <v>เด็กหญิงกาญจนา  นามวันสา</v>
      </c>
      <c r="E16" s="618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3098</v>
      </c>
      <c r="D17" s="617" t="str">
        <f>IF(นักเรียน!E17="","",นักเรียน!E17)</f>
        <v>เด็กหญิงญาณิศา  วงศ์ชาลี</v>
      </c>
      <c r="E17" s="618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3099</v>
      </c>
      <c r="D18" s="617" t="str">
        <f>IF(นักเรียน!E18="","",นักเรียน!E18)</f>
        <v>เด็กหญิงรวิภา  สาครขันธ์</v>
      </c>
      <c r="E18" s="618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3100</v>
      </c>
      <c r="D19" s="617" t="str">
        <f>IF(นักเรียน!E19="","",นักเรียน!E19)</f>
        <v>เด็กหญิงปิยาพัชร  สีมา</v>
      </c>
      <c r="E19" s="618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3101</v>
      </c>
      <c r="D20" s="617" t="str">
        <f>IF(นักเรียน!E20="","",นักเรียน!E20)</f>
        <v>เด็กหญิงเกวลิน  มอไธสง</v>
      </c>
      <c r="E20" s="618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3104</v>
      </c>
      <c r="D21" s="617" t="str">
        <f>IF(นักเรียน!E21="","",นักเรียน!E21)</f>
        <v>เด็กหญิงอติกานต์  ใจภักดี</v>
      </c>
      <c r="E21" s="618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3106</v>
      </c>
      <c r="D22" s="617" t="str">
        <f>IF(นักเรียน!E22="","",นักเรียน!E22)</f>
        <v>เด็กชายณัฐวุฒิ  จุนเจือ</v>
      </c>
      <c r="E22" s="618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3110</v>
      </c>
      <c r="D23" s="617" t="str">
        <f>IF(นักเรียน!E23="","",นักเรียน!E23)</f>
        <v>เด็กชายสหรัฐ   เจริญทรัพย์อมร</v>
      </c>
      <c r="E23" s="618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3216</v>
      </c>
      <c r="D24" s="617" t="str">
        <f>IF(นักเรียน!E24="","",นักเรียน!E24)</f>
        <v>เด็กหญิงกัญญารัตน์  ลาดนอก</v>
      </c>
      <c r="E24" s="618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3318</v>
      </c>
      <c r="D25" s="617" t="str">
        <f>IF(นักเรียน!E25="","",นักเรียน!E25)</f>
        <v>เด็กชายประภวิษณ์  ทองสุข</v>
      </c>
      <c r="E25" s="618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17" t="str">
        <f>IF(นักเรียน!E26="","",นักเรียน!E26)</f>
        <v/>
      </c>
      <c r="E26" s="618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17" t="str">
        <f>IF(นักเรียน!E27="","",นักเรียน!E27)</f>
        <v/>
      </c>
      <c r="E27" s="618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17" t="str">
        <f>IF(นักเรียน!E28="","",นักเรียน!E28)</f>
        <v/>
      </c>
      <c r="E28" s="618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17" t="str">
        <f>IF(นักเรียน!E29="","",นักเรียน!E29)</f>
        <v/>
      </c>
      <c r="E29" s="618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17" t="str">
        <f>IF(นักเรียน!E30="","",นักเรียน!E30)</f>
        <v/>
      </c>
      <c r="E30" s="618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7" t="str">
        <f>IF(นักเรียน!E31="","",นักเรียน!E31)</f>
        <v/>
      </c>
      <c r="E31" s="618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7" t="str">
        <f>IF(นักเรียน!E32="","",นักเรียน!E32)</f>
        <v/>
      </c>
      <c r="E32" s="618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7" t="str">
        <f>IF(นักเรียน!E33="","",นักเรียน!E33)</f>
        <v/>
      </c>
      <c r="E33" s="618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7" t="str">
        <f>IF(นักเรียน!E34="","",นักเรียน!E34)</f>
        <v/>
      </c>
      <c r="E34" s="618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7" t="str">
        <f>IF(นักเรียน!E35="","",นักเรียน!E35)</f>
        <v/>
      </c>
      <c r="E35" s="618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7" t="str">
        <f>IF(นักเรียน!E36="","",นักเรียน!E36)</f>
        <v/>
      </c>
      <c r="E36" s="618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7" t="str">
        <f>IF(นักเรียน!E37="","",นักเรียน!E37)</f>
        <v/>
      </c>
      <c r="E37" s="618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7" t="str">
        <f>IF(นักเรียน!E38="","",นักเรียน!E38)</f>
        <v/>
      </c>
      <c r="E38" s="618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7" t="str">
        <f>IF(นักเรียน!E39="","",นักเรียน!E39)</f>
        <v/>
      </c>
      <c r="E39" s="618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7" t="str">
        <f>IF(นักเรียน!E40="","",นักเรียน!E40)</f>
        <v/>
      </c>
      <c r="E40" s="618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7" t="str">
        <f>IF(นักเรียน!E41="","",นักเรียน!E41)</f>
        <v/>
      </c>
      <c r="E41" s="618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7" t="str">
        <f>IF(นักเรียน!E42="","",นักเรียน!E42)</f>
        <v/>
      </c>
      <c r="E42" s="618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7" t="str">
        <f>IF(นักเรียน!E43="","",นักเรียน!E43)</f>
        <v/>
      </c>
      <c r="E43" s="618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7" t="str">
        <f>IF(นักเรียน!E44="","",นักเรียน!E44)</f>
        <v/>
      </c>
      <c r="E44" s="618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7" t="str">
        <f>IF(นักเรียน!E45="","",นักเรียน!E45)</f>
        <v/>
      </c>
      <c r="E45" s="618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7" t="str">
        <f>IF(นักเรียน!E46="","",นักเรียน!E46)</f>
        <v/>
      </c>
      <c r="E46" s="618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7" t="str">
        <f>IF(นักเรียน!E47="","",นักเรียน!E47)</f>
        <v/>
      </c>
      <c r="E47" s="618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7" t="str">
        <f>IF(นักเรียน!E48="","",นักเรียน!E48)</f>
        <v/>
      </c>
      <c r="E48" s="618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7" t="str">
        <f>IF(นักเรียน!E49="","",นักเรียน!E49)</f>
        <v/>
      </c>
      <c r="E49" s="618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7" t="str">
        <f>IF(นักเรียน!E50="","",นักเรียน!E50)</f>
        <v/>
      </c>
      <c r="E50" s="618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7" t="str">
        <f>IF(นักเรียน!E51="","",นักเรียน!E51)</f>
        <v/>
      </c>
      <c r="E51" s="618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7" t="str">
        <f>IF(นักเรียน!E52="","",นักเรียน!E52)</f>
        <v/>
      </c>
      <c r="E52" s="618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7" t="str">
        <f>IF(นักเรียน!E53="","",นักเรียน!E53)</f>
        <v/>
      </c>
      <c r="E53" s="618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7" t="str">
        <f>IF(นักเรียน!E54="","",นักเรียน!E54)</f>
        <v/>
      </c>
      <c r="E54" s="618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7" t="str">
        <f>IF(นักเรียน!E55="","",นักเรียน!E55)</f>
        <v/>
      </c>
      <c r="E55" s="618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59" t="s">
        <v>378</v>
      </c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  <c r="S1" s="659"/>
      <c r="T1" s="659"/>
      <c r="U1" s="659"/>
      <c r="V1" s="659"/>
      <c r="W1" s="659"/>
      <c r="X1" s="659"/>
      <c r="Y1" s="659"/>
      <c r="Z1" s="659"/>
      <c r="AA1" s="659"/>
      <c r="AB1" s="659"/>
      <c r="AC1" s="659"/>
      <c r="AD1" s="659"/>
      <c r="AE1" s="659"/>
      <c r="AF1" s="659"/>
      <c r="AG1" s="659"/>
      <c r="AH1" s="659"/>
      <c r="AI1" s="659"/>
      <c r="AJ1" s="659"/>
      <c r="AK1" s="659"/>
      <c r="AL1" s="659"/>
      <c r="AM1" s="659"/>
      <c r="AN1" s="659"/>
      <c r="AO1" s="659"/>
      <c r="AP1" s="659"/>
      <c r="AQ1" s="659"/>
      <c r="AR1" s="659"/>
      <c r="AS1" s="659"/>
      <c r="AT1" s="659"/>
      <c r="AU1" s="659"/>
      <c r="AV1" s="659"/>
      <c r="AW1" s="659"/>
      <c r="AX1" s="659"/>
      <c r="AY1" s="659"/>
      <c r="AZ1" s="659"/>
      <c r="BA1" s="659"/>
      <c r="BB1" s="659"/>
      <c r="BC1" s="659"/>
      <c r="BD1" s="659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8" t="s">
        <v>0</v>
      </c>
      <c r="C2" s="648" t="s">
        <v>1</v>
      </c>
      <c r="D2" s="650" t="s">
        <v>2</v>
      </c>
      <c r="E2" s="361"/>
      <c r="F2" s="653" t="str">
        <f>"การวัดผลปลายปี รายวิชา "&amp;Home!C11&amp;" "&amp;Home!C12</f>
        <v>การวัดผลปลายปี รายวิชา  ศ.16101</v>
      </c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5"/>
      <c r="AA2" s="653" t="str">
        <f>F2</f>
        <v>การวัดผลปลายปี รายวิชา  ศ.16101</v>
      </c>
      <c r="AB2" s="654"/>
      <c r="AC2" s="654"/>
      <c r="AD2" s="654"/>
      <c r="AE2" s="654"/>
      <c r="AF2" s="654"/>
      <c r="AG2" s="654"/>
      <c r="AH2" s="654"/>
      <c r="AI2" s="654"/>
      <c r="AJ2" s="654"/>
      <c r="AK2" s="654"/>
      <c r="AL2" s="654"/>
      <c r="AM2" s="654"/>
      <c r="AN2" s="654"/>
      <c r="AO2" s="654"/>
      <c r="AP2" s="654"/>
      <c r="AQ2" s="654"/>
      <c r="AR2" s="654"/>
      <c r="AS2" s="655"/>
      <c r="AT2" s="670" t="s">
        <v>129</v>
      </c>
      <c r="AU2" s="671"/>
      <c r="AV2" s="671"/>
      <c r="AW2" s="671"/>
      <c r="AX2" s="671"/>
      <c r="AY2" s="671"/>
      <c r="AZ2" s="672"/>
      <c r="BA2" s="667" t="s">
        <v>131</v>
      </c>
      <c r="BB2" s="664" t="s">
        <v>130</v>
      </c>
      <c r="BC2" s="665" t="s">
        <v>60</v>
      </c>
      <c r="BD2" s="662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8"/>
      <c r="C3" s="648"/>
      <c r="D3" s="650"/>
      <c r="E3" s="362"/>
      <c r="F3" s="656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8"/>
      <c r="AA3" s="656" t="str">
        <f>F3</f>
        <v>คะแนนผลการเรียนรู้ตามตัวชี้วัด ภาคเรียนที่ 2</v>
      </c>
      <c r="AB3" s="657"/>
      <c r="AC3" s="657"/>
      <c r="AD3" s="657"/>
      <c r="AE3" s="657"/>
      <c r="AF3" s="657"/>
      <c r="AG3" s="657"/>
      <c r="AH3" s="657"/>
      <c r="AI3" s="657"/>
      <c r="AJ3" s="657"/>
      <c r="AK3" s="657"/>
      <c r="AL3" s="657"/>
      <c r="AM3" s="657"/>
      <c r="AN3" s="657"/>
      <c r="AO3" s="657"/>
      <c r="AP3" s="657"/>
      <c r="AQ3" s="657"/>
      <c r="AR3" s="373" t="s">
        <v>4</v>
      </c>
      <c r="AS3" s="64" t="s">
        <v>5</v>
      </c>
      <c r="AT3" s="660" t="s">
        <v>132</v>
      </c>
      <c r="AU3" s="661"/>
      <c r="AV3" s="661"/>
      <c r="AW3" s="661"/>
      <c r="AX3" s="661"/>
      <c r="AY3" s="661"/>
      <c r="AZ3" s="378" t="s">
        <v>5</v>
      </c>
      <c r="BA3" s="668"/>
      <c r="BB3" s="664"/>
      <c r="BC3" s="665"/>
      <c r="BD3" s="662"/>
      <c r="BE3" s="137"/>
      <c r="BF3" s="137"/>
      <c r="BG3" s="137"/>
      <c r="BH3" s="137"/>
      <c r="BI3" s="137"/>
    </row>
    <row r="4" spans="1:61" ht="18" customHeight="1" x14ac:dyDescent="0.5">
      <c r="A4" s="115"/>
      <c r="B4" s="648"/>
      <c r="C4" s="648"/>
      <c r="D4" s="651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69"/>
      <c r="BB4" s="664"/>
      <c r="BC4" s="665"/>
      <c r="BD4" s="662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49"/>
      <c r="C5" s="649"/>
      <c r="D5" s="652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66"/>
      <c r="BD5" s="663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46" t="str">
        <f>IF(นักเรียน!E6="","",นักเรียน!E6)</f>
        <v>เด็กชายอัศนี   มาทมูล</v>
      </c>
      <c r="E6" s="647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45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2014-12-16T16:21:12Z</dcterms:modified>
</cp:coreProperties>
</file>