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4\"/>
    </mc:Choice>
  </mc:AlternateContent>
  <bookViews>
    <workbookView xWindow="0" yWindow="1095" windowWidth="11715" windowHeight="5205" tabRatio="813" activeTab="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<sst xmlns="http://schemas.openxmlformats.org/spreadsheetml/2006/main" count="1249" uniqueCount="761">
  <si>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</si>
  <si>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</si>
  <si>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</si>
  <si>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</si>
  <si>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</si>
  <si>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</si>
  <si>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</si>
  <si>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</si>
  <si>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</si>
  <si>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</si>
  <si>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</si>
  <si>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</si>
  <si>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</si>
  <si>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</si>
  <si>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</si>
  <si>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</si>
  <si>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</si>
  <si>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</si>
  <si>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</si>
  <si>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</si>
  <si>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</si>
  <si>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</si>
  <si>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</si>
  <si>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</si>
  <si>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</si>
  <si>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</si>
  <si>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</si>
  <si>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</si>
  <si>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</si>
  <si>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</si>
  <si>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</si>
  <si>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</si>
  <si>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</si>
  <si>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</si>
  <si>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</si>
  <si>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</si>
  <si>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</si>
  <si>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</si>
  <si>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</si>
  <si>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</si>
  <si>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</si>
  <si>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</si>
  <si>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</si>
  <si>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</si>
  <si>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</si>
  <si>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</si>
  <si>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</si>
  <si>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</si>
  <si>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</si>
  <si>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</si>
  <si>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</si>
  <si>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</si>
  <si>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</si>
  <si>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</si>
  <si>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</si>
  <si>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</si>
  <si>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</si>
  <si>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</si>
  <si>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</si>
  <si>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</si>
  <si>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</si>
  <si>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</si>
  <si>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</si>
  <si>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</si>
  <si>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</si>
  <si>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</si>
  <si>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</si>
  <si>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</si>
  <si>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</si>
  <si>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</si>
  <si>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</si>
  <si>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</si>
  <si>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</si>
  <si>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</si>
  <si>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</si>
  <si>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</si>
  <si>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</si>
  <si>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</si>
  <si>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</si>
  <si>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</si>
  <si>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</si>
  <si>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</si>
  <si>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</si>
  <si>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</si>
  <si>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</si>
  <si>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</si>
  <si>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</si>
  <si>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</si>
  <si>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</si>
  <si>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</si>
  <si>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</si>
  <si>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</si>
  <si>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</si>
  <si>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</si>
  <si>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</si>
  <si>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</si>
  <si>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</si>
  <si>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</si>
  <si>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</si>
  <si>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</si>
  <si>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</si>
  <si>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</si>
  <si>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</si>
  <si>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</si>
  <si>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</si>
  <si>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</si>
  <si>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</si>
  <si>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</si>
  <si>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</si>
  <si>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</si>
  <si>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</si>
  <si>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</si>
  <si>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</si>
  <si>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</si>
  <si>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</si>
  <si>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</si>
  <si>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</si>
  <si>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</si>
  <si>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</si>
  <si>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</si>
  <si>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</si>
  <si>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</si>
  <si>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</si>
  <si>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</si>
  <si>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</si>
  <si>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</si>
  <si>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</si>
  <si>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</si>
  <si>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</si>
  <si>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</si>
  <si>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</si>
  <si>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</si>
  <si>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</si>
  <si>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</si>
  <si>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</si>
  <si>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</si>
  <si>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</si>
  <si>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</si>
  <si>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</si>
  <si>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</si>
  <si>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</si>
  <si>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</si>
  <si>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</si>
  <si>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</si>
  <si>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</si>
  <si>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</si>
  <si>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</si>
  <si>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</si>
  <si>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</si>
  <si>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</si>
  <si>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</si>
  <si>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</si>
  <si>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</si>
  <si>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</si>
  <si>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</si>
  <si>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</si>
  <si>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</si>
  <si>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</si>
  <si>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</si>
  <si>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</si>
  <si>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</si>
  <si>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</si>
  <si>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</si>
  <si>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</si>
  <si>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</si>
  <si>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</si>
  <si>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</si>
  <si>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</si>
  <si>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</si>
  <si>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</si>
  <si>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</si>
  <si>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</si>
  <si>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</si>
  <si>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</si>
  <si>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</si>
  <si>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</si>
  <si>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</si>
  <si>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</si>
  <si>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</si>
  <si>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</si>
  <si>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</si>
  <si>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</si>
  <si>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</si>
  <si>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</si>
  <si>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</si>
  <si>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</si>
  <si>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</si>
  <si>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</si>
  <si>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</si>
  <si>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</si>
  <si>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</si>
  <si>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</si>
  <si>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</si>
  <si>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</si>
  <si>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</si>
  <si>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</si>
  <si>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</si>
  <si>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</si>
  <si>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</si>
  <si>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</si>
  <si>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</si>
  <si>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</si>
  <si>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</si>
  <si>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</si>
  <si>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</si>
  <si>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</si>
  <si>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</si>
  <si>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</si>
  <si>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</si>
  <si>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</si>
  <si>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</si>
  <si>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</si>
  <si>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</si>
  <si>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</si>
  <si>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</si>
  <si>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</si>
  <si>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</si>
  <si>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</si>
  <si>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</si>
  <si>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</si>
  <si>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</si>
  <si>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</si>
  <si>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</si>
  <si>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</si>
  <si>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</si>
  <si>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</si>
  <si>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</si>
  <si>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</si>
  <si>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</si>
  <si>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</si>
  <si>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</si>
  <si>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</si>
  <si>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</si>
  <si>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</si>
  <si>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</si>
  <si>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</si>
  <si>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</si>
  <si>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</si>
  <si>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</si>
  <si>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</si>
  <si>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</si>
  <si>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</si>
  <si>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</si>
  <si>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</si>
  <si>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</si>
  <si>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</si>
  <si>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</si>
  <si>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</si>
  <si>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</si>
  <si>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</si>
  <si>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</si>
  <si>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</si>
  <si>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</si>
  <si>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</si>
  <si>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</si>
  <si>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</si>
  <si>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</si>
  <si>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</si>
  <si>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</si>
  <si>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</si>
  <si>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</si>
  <si>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</si>
  <si>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</si>
  <si>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</si>
  <si>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</si>
  <si>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</si>
  <si>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</si>
  <si>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</si>
  <si>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</si>
  <si>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</si>
  <si>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</si>
  <si>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</si>
  <si>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</si>
  <si>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</si>
  <si>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</si>
  <si>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</si>
  <si>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</si>
  <si>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</si>
  <si>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</si>
  <si>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</si>
  <si>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</si>
  <si>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</si>
  <si>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</si>
  <si>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</si>
  <si>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</si>
  <si>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</si>
  <si>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</si>
  <si>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</si>
  <si>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</si>
  <si>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</si>
  <si>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</si>
  <si>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</si>
  <si>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</si>
  <si>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</si>
  <si>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</si>
  <si>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</si>
  <si>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</si>
  <si>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</si>
  <si>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</si>
  <si>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</si>
  <si>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</si>
  <si>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</si>
  <si>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</si>
  <si>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</si>
  <si>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</si>
  <si>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</si>
  <si>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</si>
  <si>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</si>
  <si>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</si>
  <si>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</si>
  <si>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</si>
  <si>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</si>
  <si>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</si>
  <si>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</si>
  <si>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</si>
  <si>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</si>
  <si>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</si>
  <si>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</si>
  <si>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</si>
  <si>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</si>
  <si>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</si>
  <si>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</si>
  <si>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</si>
  <si>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</si>
  <si>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</si>
  <si>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</si>
  <si>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</si>
  <si>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</si>
  <si>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</si>
  <si>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</si>
  <si>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</si>
  <si>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</si>
  <si>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</si>
  <si>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</si>
  <si>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</si>
  <si>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</si>
  <si>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</si>
  <si>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</si>
  <si>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</si>
  <si>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</si>
  <si>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</si>
  <si>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</si>
  <si>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</si>
  <si>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</si>
  <si>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</si>
  <si>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</si>
  <si>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</si>
  <si>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</si>
  <si>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</si>
  <si>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</si>
  <si>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</si>
  <si>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</si>
  <si>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</si>
  <si>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</si>
  <si>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</si>
  <si>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</si>
  <si>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</si>
  <si>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</si>
  <si>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</si>
  <si>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</si>
  <si>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</si>
  <si>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</si>
  <si>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</si>
  <si>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</si>
  <si>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</si>
  <si>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</si>
  <si>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</si>
  <si>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</si>
  <si>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</si>
  <si>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</si>
  <si>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</si>
  <si>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</si>
  <si>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</si>
  <si>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</si>
  <si>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</si>
  <si>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</si>
  <si>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</si>
  <si>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</si>
  <si>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</si>
  <si>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</si>
  <si>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</si>
  <si>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</si>
  <si>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</si>
  <si>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</si>
  <si>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</si>
  <si>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</si>
  <si>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</si>
  <si>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</si>
  <si>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</si>
  <si>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</si>
  <si>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</si>
  <si>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</si>
  <si>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</si>
  <si>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</si>
  <si>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</si>
  <si>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</si>
  <si>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</si>
  <si>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</si>
  <si>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</si>
  <si>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</si>
  <si>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</si>
  <si>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</si>
  <si>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</si>
  <si>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</si>
  <si>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</si>
  <si>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</si>
  <si>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</si>
  <si>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</si>
  <si>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</si>
  <si>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</si>
  <si>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</si>
  <si>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</si>
  <si>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</si>
  <si>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</si>
  <si>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</si>
  <si>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</si>
  <si>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</si>
  <si>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</si>
  <si>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</si>
  <si>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</si>
  <si>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</si>
  <si>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</si>
  <si>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</si>
  <si>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</si>
  <si>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</si>
  <si>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</si>
  <si>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</si>
  <si>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</si>
  <si>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</si>
  <si>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</si>
  <si>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</si>
  <si>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</si>
  <si>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</si>
  <si>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</si>
  <si>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</si>
  <si>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</si>
  <si>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</si>
  <si>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</si>
  <si>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</si>
  <si>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</si>
  <si>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</si>
  <si>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</si>
  <si>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</si>
  <si>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</si>
  <si>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</si>
  <si>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</si>
  <si>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</si>
  <si>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</si>
  <si>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</si>
  <si>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</si>
  <si>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</si>
  <si>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</si>
  <si>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</si>
  <si>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</si>
  <si>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</si>
  <si>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</si>
  <si>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</si>
  <si>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</si>
  <si>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</si>
  <si>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</si>
  <si>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</si>
  <si>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</si>
  <si>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</si>
  <si>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</si>
  <si>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</si>
  <si>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</si>
  <si>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</si>
  <si>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</si>
  <si>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</si>
  <si>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</si>
  <si>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</si>
  <si>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</si>
  <si>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</si>
  <si>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</si>
  <si>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</si>
  <si>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</si>
  <si>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</si>
  <si>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</si>
  <si>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</si>
  <si>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</si>
  <si>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</si>
  <si>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</si>
  <si>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</si>
  <si>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</si>
  <si>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</si>
  <si>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</si>
  <si>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</si>
  <si>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</si>
  <si>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</si>
  <si>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</si>
  <si>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</si>
  <si>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</si>
  <si>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</si>
  <si>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</si>
  <si>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</si>
  <si>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</si>
  <si>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</si>
  <si>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</si>
  <si>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</si>
  <si>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</si>
  <si>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</si>
  <si>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</si>
  <si>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</si>
  <si>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</si>
  <si>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</si>
  <si>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</si>
  <si>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</si>
  <si>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</si>
  <si>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</si>
  <si>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</si>
  <si>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</si>
  <si>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</si>
  <si>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</si>
  <si>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</si>
  <si>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</si>
  <si>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</si>
  <si>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</si>
  <si>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</si>
  <si>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</si>
  <si>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</si>
  <si>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</si>
  <si>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</si>
  <si>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</si>
  <si>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</si>
  <si>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</si>
  <si>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</si>
  <si>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</si>
  <si>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</si>
  <si>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</si>
  <si>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</si>
  <si>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</si>
  <si>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</si>
  <si>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</si>
  <si>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</si>
  <si>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</si>
  <si>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</si>
  <si>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</si>
  <si>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</si>
  <si>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</si>
  <si>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</si>
  <si>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</si>
  <si>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</si>
  <si>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</si>
  <si>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</si>
  <si>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</si>
  <si>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</si>
  <si>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</si>
  <si>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</si>
  <si>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</si>
  <si>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</si>
  <si>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</si>
  <si>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</si>
  <si>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</si>
  <si>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</si>
  <si>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</si>
  <si>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</si>
  <si>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</si>
  <si>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</si>
  <si>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</si>
  <si>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</si>
  <si>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</si>
  <si>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</si>
  <si>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</si>
  <si>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</si>
  <si>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</si>
  <si>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</si>
  <si>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</si>
  <si>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</si>
  <si>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</si>
  <si>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</si>
  <si>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</si>
  <si>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</si>
  <si>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</si>
  <si>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</si>
  <si>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</si>
  <si>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</si>
  <si>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</si>
  <si>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</si>
  <si>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</si>
  <si>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</si>
  <si>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</si>
  <si>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</si>
  <si>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</si>
  <si>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</si>
  <si>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</si>
  <si>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</si>
  <si>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</si>
  <si>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</si>
  <si>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</si>
  <si>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</si>
  <si>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</si>
  <si>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</si>
  <si>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</si>
  <si>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</si>
  <si>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</si>
  <si>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</si>
  <si>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</si>
  <si>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</si>
  <si>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</si>
  <si>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</si>
  <si>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</si>
  <si>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</si>
  <si>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</si>
  <si>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</si>
  <si>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</si>
  <si>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</si>
  <si>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</si>
  <si>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</si>
  <si>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</si>
  <si>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</si>
  <si>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</si>
  <si>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</si>
  <si>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</si>
  <si>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</si>
  <si>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</si>
  <si>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</si>
  <si>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</si>
  <si>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</si>
  <si>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</si>
  <si>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</si>
  <si>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</si>
  <si>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</si>
  <si>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</si>
  <si>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</si>
  <si>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</si>
  <si>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</si>
  <si>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</si>
  <si>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</si>
  <si>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</si>
  <si>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</si>
  <si>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</si>
  <si>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</si>
  <si>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</si>
  <si>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</si>
  <si>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</si>
  <si>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</si>
  <si>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</si>
  <si>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</si>
  <si>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</si>
  <si>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</si>
  <si>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</si>
  <si>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</si>
  <si>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</si>
  <si>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</si>
  <si>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</si>
  <si>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</si>
  <si>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</si>
  <si>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</si>
  <si>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</si>
  <si>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</si>
  <si>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</si>
  <si>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</si>
  <si>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</si>
  <si>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ศาสนา ศีลธรรม จริยธรรม</t>
  </si>
  <si>
    <t>บอกพุทธประวัติ หรือประวัติของศาสดาที่ตนนับถือโดยสังเขป</t>
  </si>
  <si>
    <t>ส 1.1.1</t>
  </si>
  <si>
    <t xml:space="preserve">ชื่นชมและบอกแบบอย่างการดำเนินชีวิตและข้อคิดจากประวัติสาวก </t>
  </si>
  <si>
    <t>ส 1.1.2</t>
  </si>
  <si>
    <t>ชาดก/เรื่องเล่าและศาสนิกชนตัวอย่างตามที่กำหนด</t>
  </si>
  <si>
    <t>บอกความหมาย ความสำคัญ และเคารพพระรัตนตรัย ปฏิบัติตามหลักธรรม</t>
  </si>
  <si>
    <t>ส 1.1.3</t>
  </si>
  <si>
    <t>โอวาท ๓ในพระพุทธศาสนา หรือหลักธรรมของศาสนาที่ตนนับถือตามที่กำหนด</t>
  </si>
  <si>
    <t xml:space="preserve">เห็นคุณค่าและสวดมนต์แผ่เมตตามีสติที่เป็นพื้นฐานของสมาธิในพระพุทธศาสนา </t>
  </si>
  <si>
    <t>ส 1.1.4</t>
  </si>
  <si>
    <t>หรือการพัฒนาจิตตามแนวทางของศาสนาที่ตนนับถือตามที่กำหนด</t>
  </si>
  <si>
    <t>บำเพ็ญประโยชน์ต่อวัด หรือศาสนสถานของศาสนาที่ตนนับถือ</t>
  </si>
  <si>
    <t>ส 1.2.1</t>
  </si>
  <si>
    <t>แสดงตนเป็นพุทธมามกะ หรือแสดงตนเป็นศาสนิกชนของศาสนาที่ตนนับถือ</t>
  </si>
  <si>
    <t>ส 1.2.2</t>
  </si>
  <si>
    <t>ปฏิบัติตนในศาสนพิธี พิธีกรรม และวันสำคัญทางศาสนา ตามที่กำหนดได้ถูกต้อง</t>
  </si>
  <si>
    <t>ส 1.2.3</t>
  </si>
  <si>
    <t>หน้าที่พลเมือง วัฒนธรรม และการดำเนินชีวิตในสังคม</t>
  </si>
  <si>
    <t>บอกประโยชน์และปฏิบัติตนเป็นสมาชิกที่ดีของครอบครัวและโรงเรียน</t>
  </si>
  <si>
    <t>ส 2.1.1</t>
  </si>
  <si>
    <t>ยกตัวอย่างความสามารถและความดีของตนเองผู้อื่นและบอกผลจากการกระทำนั้น</t>
  </si>
  <si>
    <t>ส 2.1.2</t>
  </si>
  <si>
    <t>บอกโครงสร้าง บทบาทและหน้าที่ของสมาชิกในครอบครัวและโรงเรียน</t>
  </si>
  <si>
    <t>ส 2.2.1</t>
  </si>
  <si>
    <t>ระบุบทบาท สิทธิหน้าที่ของตนเองในครอบครัวและโรงเรียน</t>
  </si>
  <si>
    <t>ส 2.2.2</t>
  </si>
  <si>
    <t>มีส่วนร่วมในการตัดสินใจและทำกิจกรรมในครอบครัวและโรงเรียน</t>
  </si>
  <si>
    <t>ส 2.2.3</t>
  </si>
  <si>
    <t>ตามกระบวนการประชาธิปไตย</t>
  </si>
  <si>
    <t>เศรษฐศาสตร์</t>
  </si>
  <si>
    <t>ระบุสินค้าและบริการที่ใช้ประโยชน์ในชีวิตประจำวัน</t>
  </si>
  <si>
    <t>ส 3.1.1</t>
  </si>
  <si>
    <t>ยกตัวอย่างการใช้จ่ายเงินในชีวิตประจำวันที่ไม่เกินตัวและเห็นประโยชน์ของการออม</t>
  </si>
  <si>
    <t>ส 3.1.2</t>
  </si>
  <si>
    <t>ยกตัวอย่างการใช้ทรัพยากรในชีวิตประจำวันอย่างประหยัด</t>
  </si>
  <si>
    <t>ส 3.1.3</t>
  </si>
  <si>
    <t>อธิบายเหตุผลความจำเป็นที่คนต้องทำงานอย่างสุจริต</t>
  </si>
  <si>
    <t>ส 3.2.1</t>
  </si>
  <si>
    <t>ภูมิศาสตร์</t>
  </si>
  <si>
    <t>แยกแยะสิ่งต่างๆ รอบตัวที่เกิดขึ้นเองตามธรรมชาติและที่มนุษย์สร้างขึ้น</t>
  </si>
  <si>
    <t>ส 5.1.1</t>
  </si>
  <si>
    <t>ระบุความสัมพันธ์ของตำแหน่งระยะ ทิศของสิ่งต่างๆ รอบตัว</t>
  </si>
  <si>
    <t>ส 5.1.2</t>
  </si>
  <si>
    <t>ระบุทิศหลักและที่ตั้งของสิ่งต่างๆ</t>
  </si>
  <si>
    <t>ส 5.1.3</t>
  </si>
  <si>
    <t>ใช้แผนผังง่าย ๆ ในการแสดงตำแหน่งของสิ่งต่างๆในห้องเรียน</t>
  </si>
  <si>
    <t>ส 5.1.4</t>
  </si>
  <si>
    <t>สังเกตและบอกการเปลี่ยนแปลงของสภาพอากาศในรอบวัน</t>
  </si>
  <si>
    <t>ส 5.1.5</t>
  </si>
  <si>
    <t>บอกสิ่งต่าง ๆ ที่เกิดตามธรรมชาติที่ส่งผลต่อความเป็นอยู่ของมนุษย์</t>
  </si>
  <si>
    <t>ส 5.2.1</t>
  </si>
  <si>
    <t>สังเกตและ เปรียบเทียบการเปลี่ยนแปลง ของสภาพ แวดล้อมที่อยู่รอบตัว</t>
  </si>
  <si>
    <t>ส 5.2.2</t>
  </si>
  <si>
    <t>มีส่วนร่วมในการจัดระเบียบสิ่งแวดล้อมที่บ้านและชั้นเรียน</t>
  </si>
  <si>
    <t>ส 5.2.3</t>
  </si>
  <si>
    <t>1309701275191</t>
  </si>
  <si>
    <t>เด็กชายชัยชนะ  สุขแก้ว</t>
  </si>
  <si>
    <t>1302301037748</t>
  </si>
  <si>
    <t>เด็กชายจิตติชัย  บัวสอน</t>
  </si>
  <si>
    <t>1399900222453</t>
  </si>
  <si>
    <t>เด็กชายกษิดิ์เดช  ผิวผ่อง</t>
  </si>
  <si>
    <t>1302301068001</t>
  </si>
  <si>
    <t>เด็กชายจักรภัทร  สุรพล</t>
  </si>
  <si>
    <t>1302301068442</t>
  </si>
  <si>
    <t>เด็กชายปิยวัช  วงค์ซอง</t>
  </si>
  <si>
    <t>1302301067217</t>
  </si>
  <si>
    <t>เด็กชายสิรภพ  วงค์ชาลี</t>
  </si>
  <si>
    <t>1209702188918</t>
  </si>
  <si>
    <t>เด็กชายฉัตรดนัย เกณฑ์การ</t>
  </si>
  <si>
    <t>1302301068582</t>
  </si>
  <si>
    <t>เด็กชายธนวัฒน์  ตะวงษ์</t>
  </si>
  <si>
    <t>1302301068574</t>
  </si>
  <si>
    <t>เด็กชายนันทิชานนท์   คะมาปะเต</t>
  </si>
  <si>
    <t>1369900693057</t>
  </si>
  <si>
    <t>เด็กชายอนุกูล  จันคำ</t>
  </si>
  <si>
    <t>302301066954</t>
  </si>
  <si>
    <t>เด็กหญิงดาหวัน  พันโนราช</t>
  </si>
  <si>
    <t>1369900661317</t>
  </si>
  <si>
    <t>เด็กหญิงน้ำทิพย์  บุญเจริญ</t>
  </si>
  <si>
    <t>1302301067411</t>
  </si>
  <si>
    <t>เด็กหญิงสุภัสสรา  ฤทธิ์ลคร</t>
  </si>
  <si>
    <t>1369900668664</t>
  </si>
  <si>
    <t>เด็กหญิงวิษา  วงษ์ชาลี</t>
  </si>
  <si>
    <t>1369900674443</t>
  </si>
  <si>
    <t>เด็กหญิงปวิชญา  มาตรนอก</t>
  </si>
  <si>
    <t>1302301067918</t>
  </si>
  <si>
    <t>เด็กหญิงอริศรา  แก้วมาลัย</t>
  </si>
  <si>
    <t>1302301068426</t>
  </si>
  <si>
    <t>เด็กหญิงจิดาภา  ชัยชมภู</t>
  </si>
  <si>
    <t>1369900690783</t>
  </si>
  <si>
    <t>เด็กหญิงจิรนันท์  ยงยุทธ</t>
  </si>
  <si>
    <t>1302301069155</t>
  </si>
  <si>
    <t>เด็กหญิงเกวลี  ดวงจันนี</t>
  </si>
  <si>
    <t>1580401291239</t>
  </si>
  <si>
    <t>เด็กหญิงปริสรา  เผือกนอก</t>
  </si>
  <si>
    <t>1319901003607</t>
  </si>
  <si>
    <t>เด็กชายทินกร  ภูศรี</t>
  </si>
  <si>
    <t>1229901087801</t>
  </si>
  <si>
    <t>เด็กหญิงปาริษา  ตะวันคำ</t>
  </si>
  <si>
    <t>1319900969389</t>
  </si>
  <si>
    <t>เด็กหญิงพิมลรัตน์  สุขสวัสดิ์</t>
  </si>
  <si>
    <t>1407700030230</t>
  </si>
  <si>
    <t>เด็กหญิงอรอุมา  วงษ์ชาลี</t>
  </si>
  <si>
    <t>1260300137342</t>
  </si>
  <si>
    <t>เด็กชายฉัตรชัย  สุขจันทร์</t>
  </si>
  <si>
    <t>ส.14101</t>
  </si>
  <si>
    <t>นางทัศนีย์ บุญมีสง่า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</si>
</sst>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4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80" fillId="0" borderId="1" xfId="0" applyFont="1" applyBorder="1" applyAlignment="1" applyProtection="1">
      <alignment horizontal="left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64924672"/>
        <c:axId val="364925064"/>
        <c:axId val="0"/>
      </c:bar3DChart>
      <c:catAx>
        <c:axId val="36492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4925064"/>
        <c:crosses val="autoZero"/>
        <c:auto val="1"/>
        <c:lblAlgn val="ctr"/>
        <c:lblOffset val="100"/>
        <c:noMultiLvlLbl val="0"/>
      </c:catAx>
      <c:valAx>
        <c:axId val="3649250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4924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64923104"/>
        <c:axId val="364923496"/>
        <c:axId val="0"/>
      </c:bar3DChart>
      <c:catAx>
        <c:axId val="36492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64923496"/>
        <c:crosses val="autoZero"/>
        <c:auto val="1"/>
        <c:lblAlgn val="ctr"/>
        <c:lblOffset val="100"/>
        <c:noMultiLvlLbl val="0"/>
      </c:catAx>
      <c:valAx>
        <c:axId val="3649234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492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61831208"/>
        <c:axId val="361833168"/>
      </c:lineChart>
      <c:catAx>
        <c:axId val="3618312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61833168"/>
        <c:crosses val="autoZero"/>
        <c:auto val="1"/>
        <c:lblAlgn val="ctr"/>
        <c:lblOffset val="100"/>
        <c:noMultiLvlLbl val="0"/>
      </c:catAx>
      <c:valAx>
        <c:axId val="36183316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61831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2" t="s">
        <v>641</v>
      </c>
      <c r="G1" s="522"/>
      <c r="H1" s="522"/>
      <c r="I1" s="52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112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88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759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760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760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3" t="s">
        <v>316</v>
      </c>
      <c r="C23" s="52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37" t="s">
        <v>0</v>
      </c>
      <c r="C2" s="637" t="s">
        <v>1</v>
      </c>
      <c r="D2" s="639" t="s">
        <v>2</v>
      </c>
      <c r="E2" s="312"/>
      <c r="F2" s="673" t="s">
        <v>63</v>
      </c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5"/>
      <c r="X2" s="667" t="str">
        <f>F2</f>
        <v>ผลการประเมินคุณลักษณะอันพึงประสงค์</v>
      </c>
      <c r="Y2" s="667"/>
      <c r="Z2" s="667"/>
      <c r="AA2" s="667"/>
      <c r="AB2" s="667"/>
      <c r="AC2" s="664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37"/>
      <c r="C3" s="637"/>
      <c r="D3" s="639"/>
      <c r="E3" s="59" t="s">
        <v>10</v>
      </c>
      <c r="F3" s="668">
        <v>1</v>
      </c>
      <c r="G3" s="668"/>
      <c r="H3" s="668"/>
      <c r="I3" s="668"/>
      <c r="J3" s="668">
        <v>2</v>
      </c>
      <c r="K3" s="668"/>
      <c r="L3" s="314">
        <v>3</v>
      </c>
      <c r="M3" s="668">
        <v>4</v>
      </c>
      <c r="N3" s="668"/>
      <c r="O3" s="668">
        <v>5</v>
      </c>
      <c r="P3" s="668"/>
      <c r="Q3" s="668">
        <v>6</v>
      </c>
      <c r="R3" s="668"/>
      <c r="S3" s="668">
        <v>7</v>
      </c>
      <c r="T3" s="668"/>
      <c r="U3" s="668"/>
      <c r="V3" s="671">
        <v>8</v>
      </c>
      <c r="W3" s="672"/>
      <c r="X3" s="667" t="s">
        <v>9</v>
      </c>
      <c r="Y3" s="667" t="s">
        <v>134</v>
      </c>
      <c r="Z3" s="654" t="s">
        <v>61</v>
      </c>
      <c r="AA3" s="654" t="s">
        <v>136</v>
      </c>
      <c r="AB3" s="669" t="s">
        <v>146</v>
      </c>
      <c r="AC3" s="665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37"/>
      <c r="C4" s="637"/>
      <c r="D4" s="640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7"/>
      <c r="Y4" s="667"/>
      <c r="Z4" s="654"/>
      <c r="AA4" s="654"/>
      <c r="AB4" s="669"/>
      <c r="AC4" s="665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38"/>
      <c r="C5" s="638"/>
      <c r="D5" s="641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5"/>
      <c r="AA5" s="655"/>
      <c r="AB5" s="670"/>
      <c r="AC5" s="666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35" t="str">
        <f>IF(นักเรียน!E6="","",นักเรียน!E6)</f>
        <v>เด็กชายชัยชนะ  สุขแก้ว</v>
      </c>
      <c r="E6" s="663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3" t="str">
        <f>IF(นักเรียน!E7="","",นักเรียน!E7)</f>
        <v>เด็กชายจิตติชัย  บัวสอน</v>
      </c>
      <c r="E7" s="66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3" t="str">
        <f>IF(นักเรียน!E8="","",นักเรียน!E8)</f>
        <v>เด็กชายกษิดิ์เดช  ผิวผ่อง</v>
      </c>
      <c r="E8" s="662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3" t="str">
        <f>IF(นักเรียน!E9="","",นักเรียน!E9)</f>
        <v>เด็กชายจักรภัทร  สุรพล</v>
      </c>
      <c r="E9" s="662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3" t="str">
        <f>IF(นักเรียน!E10="","",นักเรียน!E10)</f>
        <v>เด็กชายปิยวัช  วงค์ซอง</v>
      </c>
      <c r="E10" s="662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3" t="str">
        <f>IF(นักเรียน!E11="","",นักเรียน!E11)</f>
        <v>เด็กชายสิรภพ  วงค์ชาลี</v>
      </c>
      <c r="E11" s="662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3" t="str">
        <f>IF(นักเรียน!E12="","",นักเรียน!E12)</f>
        <v>เด็กชายฉัตรดนัย เกณฑ์การ</v>
      </c>
      <c r="E12" s="662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3" t="str">
        <f>IF(นักเรียน!E13="","",นักเรียน!E13)</f>
        <v>เด็กชายธนวัฒน์  ตะวงษ์</v>
      </c>
      <c r="E13" s="662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3" t="str">
        <f>IF(นักเรียน!E14="","",นักเรียน!E14)</f>
        <v>เด็กชายนันทิชานนท์   คะมาปะเต</v>
      </c>
      <c r="E14" s="662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3" t="str">
        <f>IF(นักเรียน!E15="","",นักเรียน!E15)</f>
        <v>เด็กชายอนุกูล  จันคำ</v>
      </c>
      <c r="E15" s="662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3" t="str">
        <f>IF(นักเรียน!E16="","",นักเรียน!E16)</f>
        <v>เด็กหญิงดาหวัน  พันโนราช</v>
      </c>
      <c r="E16" s="662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3" t="str">
        <f>IF(นักเรียน!E17="","",นักเรียน!E17)</f>
        <v>เด็กหญิงน้ำทิพย์  บุญเจริญ</v>
      </c>
      <c r="E17" s="662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3" t="str">
        <f>IF(นักเรียน!E18="","",นักเรียน!E18)</f>
        <v>เด็กหญิงสุภัสสรา  ฤทธิ์ลคร</v>
      </c>
      <c r="E18" s="662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3" t="str">
        <f>IF(นักเรียน!E19="","",นักเรียน!E19)</f>
        <v>เด็กหญิงวิษา  วงษ์ชาลี</v>
      </c>
      <c r="E19" s="662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3" t="str">
        <f>IF(นักเรียน!E20="","",นักเรียน!E20)</f>
        <v>เด็กหญิงปวิชญา  มาตรนอก</v>
      </c>
      <c r="E20" s="662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3" t="str">
        <f>IF(นักเรียน!E21="","",นักเรียน!E21)</f>
        <v>เด็กหญิงอริศรา  แก้วมาลัย</v>
      </c>
      <c r="E21" s="662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3" t="str">
        <f>IF(นักเรียน!E22="","",นักเรียน!E22)</f>
        <v>เด็กหญิงจิดาภา  ชัยชมภู</v>
      </c>
      <c r="E22" s="662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3" t="str">
        <f>IF(นักเรียน!E23="","",นักเรียน!E23)</f>
        <v>เด็กหญิงจิรนันท์  ยงยุทธ</v>
      </c>
      <c r="E23" s="662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3" t="str">
        <f>IF(นักเรียน!E24="","",นักเรียน!E24)</f>
        <v>เด็กหญิงเกวลี  ดวงจันนี</v>
      </c>
      <c r="E24" s="662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3" t="str">
        <f>IF(นักเรียน!E25="","",นักเรียน!E25)</f>
        <v>เด็กหญิงปริสรา  เผือกนอก</v>
      </c>
      <c r="E25" s="662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3" t="str">
        <f>IF(นักเรียน!E26="","",นักเรียน!E26)</f>
        <v>เด็กชายทินกร  ภูศรี</v>
      </c>
      <c r="E26" s="66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3" t="str">
        <f>IF(นักเรียน!E27="","",นักเรียน!E27)</f>
        <v>เด็กหญิงปาริษา  ตะวันคำ</v>
      </c>
      <c r="E27" s="662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3" t="str">
        <f>IF(นักเรียน!E28="","",นักเรียน!E28)</f>
        <v>เด็กหญิงพิมลรัตน์  สุขสวัสดิ์</v>
      </c>
      <c r="E28" s="662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3" t="str">
        <f>IF(นักเรียน!E29="","",นักเรียน!E29)</f>
        <v>เด็กหญิงอรอุมา  วงษ์ชาลี</v>
      </c>
      <c r="E29" s="662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3" t="str">
        <f>IF(นักเรียน!E30="","",นักเรียน!E30)</f>
        <v>เด็กชายฉัตรชัย  สุขจันทร์</v>
      </c>
      <c r="E30" s="662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62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6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62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62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62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62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62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6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62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62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62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62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62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6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6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6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6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6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6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6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6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6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6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6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6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37" t="s">
        <v>0</v>
      </c>
      <c r="C2" s="637" t="s">
        <v>1</v>
      </c>
      <c r="D2" s="639" t="s">
        <v>2</v>
      </c>
      <c r="E2" s="425"/>
      <c r="F2" s="660" t="s">
        <v>63</v>
      </c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 t="str">
        <f>F2</f>
        <v>ผลการประเมินคุณลักษณะอันพึงประสงค์</v>
      </c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1" t="str">
        <f>F2</f>
        <v>ผลการประเมินคุณลักษณะอันพึงประสงค์</v>
      </c>
      <c r="AG2" s="643"/>
      <c r="AH2" s="643"/>
      <c r="AI2" s="643"/>
      <c r="AJ2" s="643"/>
      <c r="AK2" s="643"/>
      <c r="AL2" s="643"/>
      <c r="AM2" s="643"/>
      <c r="AN2" s="643"/>
      <c r="AO2" s="643"/>
      <c r="AP2" s="643"/>
      <c r="AQ2" s="643"/>
      <c r="AR2" s="643"/>
      <c r="AS2" s="643"/>
      <c r="AT2" s="643"/>
      <c r="AU2" s="693"/>
      <c r="AV2" s="643"/>
      <c r="AW2" s="693"/>
      <c r="AX2" s="643" t="str">
        <f>F2</f>
        <v>ผลการประเมินคุณลักษณะอันพึงประสงค์</v>
      </c>
      <c r="AY2" s="643"/>
      <c r="AZ2" s="693"/>
      <c r="BA2" s="69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37"/>
      <c r="C3" s="637"/>
      <c r="D3" s="640"/>
      <c r="E3" s="342" t="s">
        <v>10</v>
      </c>
      <c r="F3" s="682">
        <v>1</v>
      </c>
      <c r="G3" s="683"/>
      <c r="H3" s="683"/>
      <c r="I3" s="683"/>
      <c r="J3" s="683"/>
      <c r="K3" s="683"/>
      <c r="L3" s="684"/>
      <c r="M3" s="682">
        <v>2</v>
      </c>
      <c r="N3" s="683"/>
      <c r="O3" s="683"/>
      <c r="P3" s="683"/>
      <c r="Q3" s="684"/>
      <c r="R3" s="682">
        <v>3</v>
      </c>
      <c r="S3" s="683"/>
      <c r="T3" s="683"/>
      <c r="U3" s="684"/>
      <c r="V3" s="689">
        <v>4</v>
      </c>
      <c r="W3" s="650"/>
      <c r="X3" s="650"/>
      <c r="Y3" s="650"/>
      <c r="Z3" s="690"/>
      <c r="AA3" s="682">
        <v>5</v>
      </c>
      <c r="AB3" s="683"/>
      <c r="AC3" s="683"/>
      <c r="AD3" s="683"/>
      <c r="AE3" s="684"/>
      <c r="AF3" s="682">
        <v>6</v>
      </c>
      <c r="AG3" s="683"/>
      <c r="AH3" s="683"/>
      <c r="AI3" s="683"/>
      <c r="AJ3" s="684"/>
      <c r="AK3" s="682">
        <v>7</v>
      </c>
      <c r="AL3" s="683"/>
      <c r="AM3" s="683"/>
      <c r="AN3" s="683"/>
      <c r="AO3" s="683"/>
      <c r="AP3" s="684"/>
      <c r="AQ3" s="682">
        <v>8</v>
      </c>
      <c r="AR3" s="683"/>
      <c r="AS3" s="683"/>
      <c r="AT3" s="683"/>
      <c r="AU3" s="684"/>
      <c r="AV3" s="678" t="s">
        <v>9</v>
      </c>
      <c r="AW3" s="676" t="s">
        <v>134</v>
      </c>
      <c r="AX3" s="679" t="s">
        <v>61</v>
      </c>
      <c r="AY3" s="681" t="s">
        <v>136</v>
      </c>
      <c r="AZ3" s="694" t="s">
        <v>146</v>
      </c>
      <c r="BA3" s="691"/>
      <c r="BB3" s="137"/>
      <c r="BC3" s="137"/>
      <c r="BD3" s="137"/>
      <c r="BE3" s="137"/>
    </row>
    <row r="4" spans="1:57" ht="18" customHeight="1" x14ac:dyDescent="0.5">
      <c r="A4" s="115"/>
      <c r="B4" s="637"/>
      <c r="C4" s="637"/>
      <c r="D4" s="640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5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5" t="s">
        <v>135</v>
      </c>
      <c r="R4" s="348">
        <v>3.1</v>
      </c>
      <c r="S4" s="73" t="s">
        <v>4</v>
      </c>
      <c r="T4" s="73" t="s">
        <v>134</v>
      </c>
      <c r="U4" s="685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87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5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5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5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5" t="s">
        <v>135</v>
      </c>
      <c r="AV4" s="675"/>
      <c r="AW4" s="677"/>
      <c r="AX4" s="653"/>
      <c r="AY4" s="654"/>
      <c r="AZ4" s="695"/>
      <c r="BA4" s="691"/>
      <c r="BB4" s="115"/>
      <c r="BC4" s="115"/>
      <c r="BD4" s="115"/>
      <c r="BE4" s="115"/>
    </row>
    <row r="5" spans="1:57" ht="18" customHeight="1" thickBot="1" x14ac:dyDescent="0.55000000000000004">
      <c r="A5" s="115"/>
      <c r="B5" s="638"/>
      <c r="C5" s="638"/>
      <c r="D5" s="641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6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6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6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8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6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6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6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6"/>
      <c r="AV5" s="333" t="str">
        <f>IF(SUM(J5,O5,S5,X5,AC5,AH5,AN5,AS5),SUM(J5,O5,S5,X5,AC5,AH5,AN5,AS5),"")</f>
        <v/>
      </c>
      <c r="AW5" s="493">
        <v>100</v>
      </c>
      <c r="AX5" s="680"/>
      <c r="AY5" s="655"/>
      <c r="AZ5" s="696"/>
      <c r="BA5" s="69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35" t="str">
        <f>IF(นักเรียน!E6="","",นักเรียน!E6)</f>
        <v>เด็กชายชัยชนะ  สุขแก้ว</v>
      </c>
      <c r="E6" s="636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3" t="str">
        <f>IF(นักเรียน!E7="","",นักเรียน!E7)</f>
        <v>เด็กชายจิตติชัย  บัวสอน</v>
      </c>
      <c r="E7" s="63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3" t="str">
        <f>IF(นักเรียน!E8="","",นักเรียน!E8)</f>
        <v>เด็กชายกษิดิ์เดช  ผิวผ่อง</v>
      </c>
      <c r="E8" s="63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3" t="str">
        <f>IF(นักเรียน!E9="","",นักเรียน!E9)</f>
        <v>เด็กชายจักรภัทร  สุรพล</v>
      </c>
      <c r="E9" s="63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3" t="str">
        <f>IF(นักเรียน!E10="","",นักเรียน!E10)</f>
        <v>เด็กชายปิยวัช  วงค์ซอง</v>
      </c>
      <c r="E10" s="63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3" t="str">
        <f>IF(นักเรียน!E11="","",นักเรียน!E11)</f>
        <v>เด็กชายสิรภพ  วงค์ชาลี</v>
      </c>
      <c r="E11" s="63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3" t="str">
        <f>IF(นักเรียน!E12="","",นักเรียน!E12)</f>
        <v>เด็กชายฉัตรดนัย เกณฑ์การ</v>
      </c>
      <c r="E12" s="63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3" t="str">
        <f>IF(นักเรียน!E13="","",นักเรียน!E13)</f>
        <v>เด็กชายธนวัฒน์  ตะวงษ์</v>
      </c>
      <c r="E13" s="63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3" t="str">
        <f>IF(นักเรียน!E14="","",นักเรียน!E14)</f>
        <v>เด็กชายนันทิชานนท์   คะมาปะเต</v>
      </c>
      <c r="E14" s="63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3" t="str">
        <f>IF(นักเรียน!E15="","",นักเรียน!E15)</f>
        <v>เด็กชายอนุกูล  จันคำ</v>
      </c>
      <c r="E15" s="63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3" t="str">
        <f>IF(นักเรียน!E16="","",นักเรียน!E16)</f>
        <v>เด็กหญิงดาหวัน  พันโนราช</v>
      </c>
      <c r="E16" s="63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3" t="str">
        <f>IF(นักเรียน!E17="","",นักเรียน!E17)</f>
        <v>เด็กหญิงน้ำทิพย์  บุญเจริญ</v>
      </c>
      <c r="E17" s="63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3" t="str">
        <f>IF(นักเรียน!E18="","",นักเรียน!E18)</f>
        <v>เด็กหญิงสุภัสสรา  ฤทธิ์ลคร</v>
      </c>
      <c r="E18" s="63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3" t="str">
        <f>IF(นักเรียน!E19="","",นักเรียน!E19)</f>
        <v>เด็กหญิงวิษา  วงษ์ชาลี</v>
      </c>
      <c r="E19" s="63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3" t="str">
        <f>IF(นักเรียน!E20="","",นักเรียน!E20)</f>
        <v>เด็กหญิงปวิชญา  มาตรนอก</v>
      </c>
      <c r="E20" s="63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3" t="str">
        <f>IF(นักเรียน!E21="","",นักเรียน!E21)</f>
        <v>เด็กหญิงอริศรา  แก้วมาลัย</v>
      </c>
      <c r="E21" s="63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3" t="str">
        <f>IF(นักเรียน!E22="","",นักเรียน!E22)</f>
        <v>เด็กหญิงจิดาภา  ชัยชมภู</v>
      </c>
      <c r="E22" s="63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3" t="str">
        <f>IF(นักเรียน!E23="","",นักเรียน!E23)</f>
        <v>เด็กหญิงจิรนันท์  ยงยุทธ</v>
      </c>
      <c r="E23" s="63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3" t="str">
        <f>IF(นักเรียน!E24="","",นักเรียน!E24)</f>
        <v>เด็กหญิงเกวลี  ดวงจันนี</v>
      </c>
      <c r="E24" s="63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3" t="str">
        <f>IF(นักเรียน!E25="","",นักเรียน!E25)</f>
        <v>เด็กหญิงปริสรา  เผือกนอก</v>
      </c>
      <c r="E25" s="63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3" t="str">
        <f>IF(นักเรียน!E26="","",นักเรียน!E26)</f>
        <v>เด็กชายทินกร  ภูศรี</v>
      </c>
      <c r="E26" s="63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3" t="str">
        <f>IF(นักเรียน!E27="","",นักเรียน!E27)</f>
        <v>เด็กหญิงปาริษา  ตะวันคำ</v>
      </c>
      <c r="E27" s="63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3" t="str">
        <f>IF(นักเรียน!E28="","",นักเรียน!E28)</f>
        <v>เด็กหญิงพิมลรัตน์  สุขสวัสดิ์</v>
      </c>
      <c r="E28" s="63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3" t="str">
        <f>IF(นักเรียน!E29="","",นักเรียน!E29)</f>
        <v>เด็กหญิงอรอุมา  วงษ์ชาลี</v>
      </c>
      <c r="E29" s="63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3" t="str">
        <f>IF(นักเรียน!E30="","",นักเรียน!E30)</f>
        <v>เด็กชายฉัตรชัย  สุขจันทร์</v>
      </c>
      <c r="E30" s="63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37" t="s">
        <v>0</v>
      </c>
      <c r="C2" s="637" t="s">
        <v>1</v>
      </c>
      <c r="D2" s="639" t="s">
        <v>2</v>
      </c>
      <c r="E2" s="312"/>
      <c r="F2" s="673" t="s">
        <v>140</v>
      </c>
      <c r="G2" s="674"/>
      <c r="H2" s="674"/>
      <c r="I2" s="674"/>
      <c r="J2" s="674"/>
      <c r="K2" s="675"/>
      <c r="L2" s="673" t="str">
        <f>F2</f>
        <v>ผลการประเมินการอ่าน คิดวิเคราะห์และเขียน</v>
      </c>
      <c r="M2" s="674"/>
      <c r="N2" s="674"/>
      <c r="O2" s="675"/>
      <c r="P2" s="667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37"/>
      <c r="C3" s="637"/>
      <c r="D3" s="639"/>
      <c r="E3" s="88"/>
      <c r="F3" s="668" t="s">
        <v>137</v>
      </c>
      <c r="G3" s="668"/>
      <c r="H3" s="668" t="s">
        <v>139</v>
      </c>
      <c r="I3" s="668"/>
      <c r="J3" s="314" t="s">
        <v>138</v>
      </c>
      <c r="K3" s="667" t="s">
        <v>9</v>
      </c>
      <c r="L3" s="667" t="s">
        <v>134</v>
      </c>
      <c r="M3" s="654" t="s">
        <v>61</v>
      </c>
      <c r="N3" s="654" t="s">
        <v>136</v>
      </c>
      <c r="O3" s="669" t="s">
        <v>146</v>
      </c>
      <c r="P3" s="667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37"/>
      <c r="C4" s="637"/>
      <c r="D4" s="640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7"/>
      <c r="L4" s="667"/>
      <c r="M4" s="654"/>
      <c r="N4" s="654"/>
      <c r="O4" s="669"/>
      <c r="P4" s="667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38"/>
      <c r="C5" s="638"/>
      <c r="D5" s="641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5"/>
      <c r="N5" s="655"/>
      <c r="O5" s="670"/>
      <c r="P5" s="660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3111</v>
      </c>
      <c r="D6" s="635" t="str">
        <f>IF(นักเรียน!E6="","",นักเรียน!E6)</f>
        <v>เด็กชายชัยชนะ  สุขแก้ว</v>
      </c>
      <c r="E6" s="663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3113</v>
      </c>
      <c r="D7" s="633" t="str">
        <f>IF(นักเรียน!E7="","",นักเรียน!E7)</f>
        <v>เด็กชายจิตติชัย  บัวสอน</v>
      </c>
      <c r="E7" s="662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3114</v>
      </c>
      <c r="D8" s="633" t="str">
        <f>IF(นักเรียน!E8="","",นักเรียน!E8)</f>
        <v>เด็กชายกษิดิ์เดช  ผิวผ่อง</v>
      </c>
      <c r="E8" s="662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3115</v>
      </c>
      <c r="D9" s="633" t="str">
        <f>IF(นักเรียน!E9="","",นักเรียน!E9)</f>
        <v>เด็กชายจักรภัทร  สุรพล</v>
      </c>
      <c r="E9" s="662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3116</v>
      </c>
      <c r="D10" s="633" t="str">
        <f>IF(นักเรียน!E10="","",นักเรียน!E10)</f>
        <v>เด็กชายปิยวัช  วงค์ซอง</v>
      </c>
      <c r="E10" s="662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3117</v>
      </c>
      <c r="D11" s="633" t="str">
        <f>IF(นักเรียน!E11="","",นักเรียน!E11)</f>
        <v>เด็กชายสิรภพ  วงค์ชาลี</v>
      </c>
      <c r="E11" s="662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3118</v>
      </c>
      <c r="D12" s="633" t="str">
        <f>IF(นักเรียน!E12="","",นักเรียน!E12)</f>
        <v>เด็กชายฉัตรดนัย เกณฑ์การ</v>
      </c>
      <c r="E12" s="662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3119</v>
      </c>
      <c r="D13" s="633" t="str">
        <f>IF(นักเรียน!E13="","",นักเรียน!E13)</f>
        <v>เด็กชายธนวัฒน์  ตะวงษ์</v>
      </c>
      <c r="E13" s="662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3120</v>
      </c>
      <c r="D14" s="633" t="str">
        <f>IF(นักเรียน!E14="","",นักเรียน!E14)</f>
        <v>เด็กชายนันทิชานนท์   คะมาปะเต</v>
      </c>
      <c r="E14" s="662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3121</v>
      </c>
      <c r="D15" s="633" t="str">
        <f>IF(นักเรียน!E15="","",นักเรียน!E15)</f>
        <v>เด็กชายอนุกูล  จันคำ</v>
      </c>
      <c r="E15" s="662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3122</v>
      </c>
      <c r="D16" s="633" t="str">
        <f>IF(นักเรียน!E16="","",นักเรียน!E16)</f>
        <v>เด็กหญิงดาหวัน  พันโนราช</v>
      </c>
      <c r="E16" s="662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3123</v>
      </c>
      <c r="D17" s="633" t="str">
        <f>IF(นักเรียน!E17="","",นักเรียน!E17)</f>
        <v>เด็กหญิงน้ำทิพย์  บุญเจริญ</v>
      </c>
      <c r="E17" s="662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3124</v>
      </c>
      <c r="D18" s="633" t="str">
        <f>IF(นักเรียน!E18="","",นักเรียน!E18)</f>
        <v>เด็กหญิงสุภัสสรา  ฤทธิ์ลคร</v>
      </c>
      <c r="E18" s="662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3125</v>
      </c>
      <c r="D19" s="633" t="str">
        <f>IF(นักเรียน!E19="","",นักเรียน!E19)</f>
        <v>เด็กหญิงวิษา  วงษ์ชาลี</v>
      </c>
      <c r="E19" s="662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3127</v>
      </c>
      <c r="D20" s="633" t="str">
        <f>IF(นักเรียน!E20="","",นักเรียน!E20)</f>
        <v>เด็กหญิงปวิชญา  มาตรนอก</v>
      </c>
      <c r="E20" s="662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3128</v>
      </c>
      <c r="D21" s="633" t="str">
        <f>IF(นักเรียน!E21="","",นักเรียน!E21)</f>
        <v>เด็กหญิงอริศรา  แก้วมาลัย</v>
      </c>
      <c r="E21" s="662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3131</v>
      </c>
      <c r="D22" s="633" t="str">
        <f>IF(นักเรียน!E22="","",นักเรียน!E22)</f>
        <v>เด็กหญิงจิดาภา  ชัยชมภู</v>
      </c>
      <c r="E22" s="662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3132</v>
      </c>
      <c r="D23" s="633" t="str">
        <f>IF(นักเรียน!E23="","",นักเรียน!E23)</f>
        <v>เด็กหญิงจิรนันท์  ยงยุทธ</v>
      </c>
      <c r="E23" s="662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3134</v>
      </c>
      <c r="D24" s="633" t="str">
        <f>IF(นักเรียน!E24="","",นักเรียน!E24)</f>
        <v>เด็กหญิงเกวลี  ดวงจันนี</v>
      </c>
      <c r="E24" s="662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3177</v>
      </c>
      <c r="D25" s="633" t="str">
        <f>IF(นักเรียน!E25="","",นักเรียน!E25)</f>
        <v>เด็กหญิงปริสรา  เผือกนอก</v>
      </c>
      <c r="E25" s="662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3276</v>
      </c>
      <c r="D26" s="633" t="str">
        <f>IF(นักเรียน!E26="","",นักเรียน!E26)</f>
        <v>เด็กชายทินกร  ภูศรี</v>
      </c>
      <c r="E26" s="662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3278</v>
      </c>
      <c r="D27" s="633" t="str">
        <f>IF(นักเรียน!E27="","",นักเรียน!E27)</f>
        <v>เด็กหญิงปาริษา  ตะวันคำ</v>
      </c>
      <c r="E27" s="662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3288</v>
      </c>
      <c r="D28" s="633" t="str">
        <f>IF(นักเรียน!E28="","",นักเรียน!E28)</f>
        <v>เด็กหญิงพิมลรัตน์  สุขสวัสดิ์</v>
      </c>
      <c r="E28" s="662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3289</v>
      </c>
      <c r="D29" s="633" t="str">
        <f>IF(นักเรียน!E29="","",นักเรียน!E29)</f>
        <v>เด็กหญิงอรอุมา  วงษ์ชาลี</v>
      </c>
      <c r="E29" s="662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3317</v>
      </c>
      <c r="D30" s="633" t="str">
        <f>IF(นักเรียน!E30="","",นักเรียน!E30)</f>
        <v>เด็กชายฉัตรชัย  สุขจันทร์</v>
      </c>
      <c r="E30" s="662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62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62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62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62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62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62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62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62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62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62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62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62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62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62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62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62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62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62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62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62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62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62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62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62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62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37" t="s">
        <v>0</v>
      </c>
      <c r="C2" s="637" t="s">
        <v>1</v>
      </c>
      <c r="D2" s="639" t="s">
        <v>2</v>
      </c>
      <c r="E2" s="312"/>
      <c r="F2" s="702" t="s">
        <v>140</v>
      </c>
      <c r="G2" s="702"/>
      <c r="H2" s="702"/>
      <c r="I2" s="702"/>
      <c r="J2" s="702"/>
      <c r="K2" s="702"/>
      <c r="L2" s="702"/>
      <c r="M2" s="702"/>
      <c r="N2" s="702"/>
      <c r="O2" s="702"/>
      <c r="P2" s="697" t="str">
        <f>F2</f>
        <v>ผลการประเมินการอ่าน คิดวิเคราะห์และเขียน</v>
      </c>
      <c r="Q2" s="698"/>
      <c r="R2" s="698"/>
      <c r="S2" s="698"/>
      <c r="T2" s="698"/>
      <c r="U2" s="698"/>
      <c r="V2" s="698"/>
      <c r="W2" s="698"/>
      <c r="X2" s="699"/>
      <c r="Y2" s="69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37"/>
      <c r="C3" s="637"/>
      <c r="D3" s="639"/>
      <c r="E3" s="355"/>
      <c r="F3" s="682" t="str">
        <f>คิดวิเคราะห์!F3</f>
        <v>การอ่าน</v>
      </c>
      <c r="G3" s="683"/>
      <c r="H3" s="683"/>
      <c r="I3" s="683"/>
      <c r="J3" s="684"/>
      <c r="K3" s="682" t="s">
        <v>139</v>
      </c>
      <c r="L3" s="683"/>
      <c r="M3" s="683"/>
      <c r="N3" s="683"/>
      <c r="O3" s="684"/>
      <c r="P3" s="682" t="s">
        <v>138</v>
      </c>
      <c r="Q3" s="683"/>
      <c r="R3" s="683"/>
      <c r="S3" s="684"/>
      <c r="T3" s="700" t="s">
        <v>9</v>
      </c>
      <c r="U3" s="676" t="s">
        <v>134</v>
      </c>
      <c r="V3" s="681" t="s">
        <v>61</v>
      </c>
      <c r="W3" s="681" t="s">
        <v>136</v>
      </c>
      <c r="X3" s="694" t="s">
        <v>146</v>
      </c>
      <c r="Y3" s="69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37"/>
      <c r="C4" s="637"/>
      <c r="D4" s="640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5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5" t="s">
        <v>135</v>
      </c>
      <c r="P4" s="356">
        <v>5</v>
      </c>
      <c r="Q4" s="73" t="s">
        <v>4</v>
      </c>
      <c r="R4" s="73" t="s">
        <v>134</v>
      </c>
      <c r="S4" s="685" t="s">
        <v>135</v>
      </c>
      <c r="T4" s="701"/>
      <c r="U4" s="677"/>
      <c r="V4" s="654"/>
      <c r="W4" s="654"/>
      <c r="X4" s="695"/>
      <c r="Y4" s="69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38"/>
      <c r="C5" s="638"/>
      <c r="D5" s="641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6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6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6"/>
      <c r="T5" s="358" t="str">
        <f>IF(SUM(H5,M5,Q5),SUM(H5,M5,Q5),"")</f>
        <v/>
      </c>
      <c r="U5" s="334">
        <v>100</v>
      </c>
      <c r="V5" s="655"/>
      <c r="W5" s="655"/>
      <c r="X5" s="696"/>
      <c r="Y5" s="69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3111</v>
      </c>
      <c r="D6" s="635" t="str">
        <f>IF(นักเรียน!E6="","",นักเรียน!E6)</f>
        <v>เด็กชายชัยชนะ  สุขแก้ว</v>
      </c>
      <c r="E6" s="636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3113</v>
      </c>
      <c r="D7" s="633" t="str">
        <f>IF(นักเรียน!E7="","",นักเรียน!E7)</f>
        <v>เด็กชายจิตติชัย  บัวสอน</v>
      </c>
      <c r="E7" s="63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3114</v>
      </c>
      <c r="D8" s="633" t="str">
        <f>IF(นักเรียน!E8="","",นักเรียน!E8)</f>
        <v>เด็กชายกษิดิ์เดช  ผิวผ่อง</v>
      </c>
      <c r="E8" s="63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3115</v>
      </c>
      <c r="D9" s="633" t="str">
        <f>IF(นักเรียน!E9="","",นักเรียน!E9)</f>
        <v>เด็กชายจักรภัทร  สุรพล</v>
      </c>
      <c r="E9" s="63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3116</v>
      </c>
      <c r="D10" s="633" t="str">
        <f>IF(นักเรียน!E10="","",นักเรียน!E10)</f>
        <v>เด็กชายปิยวัช  วงค์ซอง</v>
      </c>
      <c r="E10" s="63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3117</v>
      </c>
      <c r="D11" s="633" t="str">
        <f>IF(นักเรียน!E11="","",นักเรียน!E11)</f>
        <v>เด็กชายสิรภพ  วงค์ชาลี</v>
      </c>
      <c r="E11" s="63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3118</v>
      </c>
      <c r="D12" s="633" t="str">
        <f>IF(นักเรียน!E12="","",นักเรียน!E12)</f>
        <v>เด็กชายฉัตรดนัย เกณฑ์การ</v>
      </c>
      <c r="E12" s="63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3119</v>
      </c>
      <c r="D13" s="633" t="str">
        <f>IF(นักเรียน!E13="","",นักเรียน!E13)</f>
        <v>เด็กชายธนวัฒน์  ตะวงษ์</v>
      </c>
      <c r="E13" s="63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3120</v>
      </c>
      <c r="D14" s="633" t="str">
        <f>IF(นักเรียน!E14="","",นักเรียน!E14)</f>
        <v>เด็กชายนันทิชานนท์   คะมาปะเต</v>
      </c>
      <c r="E14" s="63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3121</v>
      </c>
      <c r="D15" s="633" t="str">
        <f>IF(นักเรียน!E15="","",นักเรียน!E15)</f>
        <v>เด็กชายอนุกูล  จันคำ</v>
      </c>
      <c r="E15" s="63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3122</v>
      </c>
      <c r="D16" s="633" t="str">
        <f>IF(นักเรียน!E16="","",นักเรียน!E16)</f>
        <v>เด็กหญิงดาหวัน  พันโนราช</v>
      </c>
      <c r="E16" s="63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3123</v>
      </c>
      <c r="D17" s="633" t="str">
        <f>IF(นักเรียน!E17="","",นักเรียน!E17)</f>
        <v>เด็กหญิงน้ำทิพย์  บุญเจริญ</v>
      </c>
      <c r="E17" s="63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3124</v>
      </c>
      <c r="D18" s="633" t="str">
        <f>IF(นักเรียน!E18="","",นักเรียน!E18)</f>
        <v>เด็กหญิงสุภัสสรา  ฤทธิ์ลคร</v>
      </c>
      <c r="E18" s="63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3125</v>
      </c>
      <c r="D19" s="633" t="str">
        <f>IF(นักเรียน!E19="","",นักเรียน!E19)</f>
        <v>เด็กหญิงวิษา  วงษ์ชาลี</v>
      </c>
      <c r="E19" s="63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3127</v>
      </c>
      <c r="D20" s="633" t="str">
        <f>IF(นักเรียน!E20="","",นักเรียน!E20)</f>
        <v>เด็กหญิงปวิชญา  มาตรนอก</v>
      </c>
      <c r="E20" s="63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3128</v>
      </c>
      <c r="D21" s="633" t="str">
        <f>IF(นักเรียน!E21="","",นักเรียน!E21)</f>
        <v>เด็กหญิงอริศรา  แก้วมาลัย</v>
      </c>
      <c r="E21" s="63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3131</v>
      </c>
      <c r="D22" s="633" t="str">
        <f>IF(นักเรียน!E22="","",นักเรียน!E22)</f>
        <v>เด็กหญิงจิดาภา  ชัยชมภู</v>
      </c>
      <c r="E22" s="63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3132</v>
      </c>
      <c r="D23" s="633" t="str">
        <f>IF(นักเรียน!E23="","",นักเรียน!E23)</f>
        <v>เด็กหญิงจิรนันท์  ยงยุทธ</v>
      </c>
      <c r="E23" s="63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3134</v>
      </c>
      <c r="D24" s="633" t="str">
        <f>IF(นักเรียน!E24="","",นักเรียน!E24)</f>
        <v>เด็กหญิงเกวลี  ดวงจันนี</v>
      </c>
      <c r="E24" s="63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3177</v>
      </c>
      <c r="D25" s="633" t="str">
        <f>IF(นักเรียน!E25="","",นักเรียน!E25)</f>
        <v>เด็กหญิงปริสรา  เผือกนอก</v>
      </c>
      <c r="E25" s="63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3276</v>
      </c>
      <c r="D26" s="633" t="str">
        <f>IF(นักเรียน!E26="","",นักเรียน!E26)</f>
        <v>เด็กชายทินกร  ภูศรี</v>
      </c>
      <c r="E26" s="63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3278</v>
      </c>
      <c r="D27" s="633" t="str">
        <f>IF(นักเรียน!E27="","",นักเรียน!E27)</f>
        <v>เด็กหญิงปาริษา  ตะวันคำ</v>
      </c>
      <c r="E27" s="63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3288</v>
      </c>
      <c r="D28" s="633" t="str">
        <f>IF(นักเรียน!E28="","",นักเรียน!E28)</f>
        <v>เด็กหญิงพิมลรัตน์  สุขสวัสดิ์</v>
      </c>
      <c r="E28" s="63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3289</v>
      </c>
      <c r="D29" s="633" t="str">
        <f>IF(นักเรียน!E29="","",นักเรียน!E29)</f>
        <v>เด็กหญิงอรอุมา  วงษ์ชาลี</v>
      </c>
      <c r="E29" s="63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3317</v>
      </c>
      <c r="D30" s="633" t="str">
        <f>IF(นักเรียน!E30="","",นักเรียน!E30)</f>
        <v>เด็กชายฉัตรชัย  สุขจันทร์</v>
      </c>
      <c r="E30" s="63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30" zoomScale="110" zoomScaleNormal="110" workbookViewId="0">
      <selection activeCell="C8" sqref="C8:E3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สังคมศึกษา ศาสนาและวัฒนธรรม</v>
      </c>
      <c r="D3" s="703"/>
      <c r="E3" s="703"/>
      <c r="F3" s="703"/>
      <c r="G3" s="703"/>
      <c r="H3" s="83"/>
      <c r="I3" s="187" t="s">
        <v>372</v>
      </c>
      <c r="J3" s="91"/>
      <c r="K3" s="91"/>
    </row>
    <row r="4" spans="1:11" x14ac:dyDescent="0.45">
      <c r="A4" s="91"/>
      <c r="B4" s="83"/>
      <c r="C4" s="703" t="str">
        <f>"รายวิชา   "&amp;Home!C11&amp;"    รหัสวิชา  "&amp;Home!C12&amp;"  ชั้น"&amp;Home!C9</f>
        <v>รายวิชา       รหัสวิชา  ส.14101  ชั้นประถมศึกษาปีที่ 4</v>
      </c>
      <c r="D4" s="703"/>
      <c r="E4" s="703"/>
      <c r="F4" s="703"/>
      <c r="G4" s="70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4" t="s">
        <v>10</v>
      </c>
      <c r="D6" s="704" t="s">
        <v>149</v>
      </c>
      <c r="E6" s="704" t="s">
        <v>524</v>
      </c>
      <c r="F6" s="706" t="s">
        <v>525</v>
      </c>
      <c r="G6" s="70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5"/>
      <c r="D7" s="705"/>
      <c r="E7" s="70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653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654</v>
      </c>
      <c r="E9" s="517" t="s">
        <v>655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656</v>
      </c>
      <c r="E10" s="517" t="s">
        <v>657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/>
      <c r="D11" s="520" t="s">
        <v>658</v>
      </c>
      <c r="E11" s="51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3</v>
      </c>
      <c r="D12" s="520" t="s">
        <v>659</v>
      </c>
      <c r="E12" s="517" t="s">
        <v>660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/>
      <c r="D13" s="520" t="s">
        <v>661</v>
      </c>
      <c r="E13" s="51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4</v>
      </c>
      <c r="D14" s="520" t="s">
        <v>662</v>
      </c>
      <c r="E14" s="517" t="s">
        <v>663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/>
      <c r="D15" s="520" t="s">
        <v>664</v>
      </c>
      <c r="E15" s="517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5</v>
      </c>
      <c r="D16" s="520" t="s">
        <v>665</v>
      </c>
      <c r="E16" s="517" t="s">
        <v>666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>
        <v>6</v>
      </c>
      <c r="D17" s="520" t="s">
        <v>667</v>
      </c>
      <c r="E17" s="517" t="s">
        <v>668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7</v>
      </c>
      <c r="D18" s="520" t="s">
        <v>669</v>
      </c>
      <c r="E18" s="517" t="s">
        <v>670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/>
      <c r="D19" s="518" t="s">
        <v>671</v>
      </c>
      <c r="E19" s="519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>
        <v>8</v>
      </c>
      <c r="D20" s="520" t="s">
        <v>672</v>
      </c>
      <c r="E20" s="517" t="s">
        <v>673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>
        <v>9</v>
      </c>
      <c r="D21" s="520" t="s">
        <v>674</v>
      </c>
      <c r="E21" s="517" t="s">
        <v>675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10</v>
      </c>
      <c r="D22" s="520" t="s">
        <v>676</v>
      </c>
      <c r="E22" s="517" t="s">
        <v>677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11</v>
      </c>
      <c r="D23" s="520" t="s">
        <v>678</v>
      </c>
      <c r="E23" s="517" t="s">
        <v>679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>
        <v>12</v>
      </c>
      <c r="D24" s="520" t="s">
        <v>680</v>
      </c>
      <c r="E24" s="517" t="s">
        <v>681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/>
      <c r="D25" s="520" t="s">
        <v>682</v>
      </c>
      <c r="E25" s="51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/>
      <c r="D26" s="518" t="s">
        <v>683</v>
      </c>
      <c r="E26" s="51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>
        <v>13</v>
      </c>
      <c r="D27" s="520" t="s">
        <v>684</v>
      </c>
      <c r="E27" s="517" t="s">
        <v>685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>
        <v>14</v>
      </c>
      <c r="D28" s="520" t="s">
        <v>686</v>
      </c>
      <c r="E28" s="517" t="s">
        <v>687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>
        <v>15</v>
      </c>
      <c r="D29" s="520" t="s">
        <v>688</v>
      </c>
      <c r="E29" s="517" t="s">
        <v>689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>
        <v>16</v>
      </c>
      <c r="D30" s="520" t="s">
        <v>690</v>
      </c>
      <c r="E30" s="517" t="s">
        <v>691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/>
      <c r="D31" s="518" t="s">
        <v>692</v>
      </c>
      <c r="E31" s="51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>
        <v>17</v>
      </c>
      <c r="D32" s="520" t="s">
        <v>693</v>
      </c>
      <c r="E32" s="517" t="s">
        <v>694</v>
      </c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17">
        <v>18</v>
      </c>
      <c r="D33" s="520" t="s">
        <v>695</v>
      </c>
      <c r="E33" s="517" t="s">
        <v>696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>
        <v>19</v>
      </c>
      <c r="D34" s="520" t="s">
        <v>697</v>
      </c>
      <c r="E34" s="517" t="s">
        <v>698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17">
        <v>20</v>
      </c>
      <c r="D35" s="520" t="s">
        <v>699</v>
      </c>
      <c r="E35" s="517" t="s">
        <v>700</v>
      </c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17">
        <v>21</v>
      </c>
      <c r="D36" s="520" t="s">
        <v>701</v>
      </c>
      <c r="E36" s="517" t="s">
        <v>702</v>
      </c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17">
        <v>22</v>
      </c>
      <c r="D37" s="520" t="s">
        <v>703</v>
      </c>
      <c r="E37" s="284" t="s">
        <v>704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17">
        <v>23</v>
      </c>
      <c r="D38" s="520" t="s">
        <v>705</v>
      </c>
      <c r="E38" s="284" t="s">
        <v>706</v>
      </c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17">
        <v>24</v>
      </c>
      <c r="D39" s="520" t="s">
        <v>707</v>
      </c>
      <c r="E39" s="284" t="s">
        <v>708</v>
      </c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08" t="s">
        <v>142</v>
      </c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10" t="s">
        <v>60</v>
      </c>
      <c r="F45" s="710"/>
      <c r="G45" s="711"/>
      <c r="H45" s="710" t="s">
        <v>447</v>
      </c>
      <c r="I45" s="710"/>
      <c r="J45" s="710"/>
      <c r="K45" s="717" t="s">
        <v>448</v>
      </c>
      <c r="L45" s="710"/>
      <c r="M45" s="710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12" t="str">
        <f>IF(เกณฑ์!G9="","",เกณฑ์!G9)</f>
        <v>0</v>
      </c>
      <c r="F46" s="712"/>
      <c r="G46" s="712"/>
      <c r="H46" s="714" t="str">
        <f>IF(เกณฑ์!F9="","",เกณฑ์!F9)</f>
        <v>ต่ำกว่าเกณฑ์</v>
      </c>
      <c r="I46" s="714"/>
      <c r="J46" s="714"/>
      <c r="K46" s="712" t="str">
        <f>IF(เกณฑ์!C9="","",เกณฑ์!C9&amp;" - "&amp;เกณฑ์!E9)</f>
        <v>0 - 49</v>
      </c>
      <c r="L46" s="712"/>
      <c r="M46" s="712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07" t="str">
        <f>IF(เกณฑ์!G10="","",เกณฑ์!G10)</f>
        <v>1</v>
      </c>
      <c r="F47" s="707"/>
      <c r="G47" s="707"/>
      <c r="H47" s="715" t="str">
        <f>IF(เกณฑ์!F10="","",เกณฑ์!F10)</f>
        <v>ผ่านเกณฑ์ขั้นต่ำ</v>
      </c>
      <c r="I47" s="715"/>
      <c r="J47" s="715"/>
      <c r="K47" s="707" t="str">
        <f>IF(เกณฑ์!C10="","",เกณฑ์!C10&amp;" - "&amp;เกณฑ์!E10)</f>
        <v>50 - 54</v>
      </c>
      <c r="L47" s="707"/>
      <c r="M47" s="707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07" t="str">
        <f>IF(เกณฑ์!G11="","",เกณฑ์!G11)</f>
        <v>1.5</v>
      </c>
      <c r="F48" s="707"/>
      <c r="G48" s="707"/>
      <c r="H48" s="715" t="str">
        <f>IF(เกณฑ์!F11="","",เกณฑ์!F11)</f>
        <v>พอใช้</v>
      </c>
      <c r="I48" s="715"/>
      <c r="J48" s="715"/>
      <c r="K48" s="707" t="str">
        <f>IF(เกณฑ์!C11="","",เกณฑ์!C11&amp;" - "&amp;เกณฑ์!E11)</f>
        <v>55 - 59</v>
      </c>
      <c r="L48" s="707"/>
      <c r="M48" s="707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07" t="str">
        <f>IF(เกณฑ์!G12="","",เกณฑ์!G12)</f>
        <v>2</v>
      </c>
      <c r="F49" s="707"/>
      <c r="G49" s="707"/>
      <c r="H49" s="715" t="str">
        <f>IF(เกณฑ์!F12="","",เกณฑ์!F12)</f>
        <v>ปานกลาง</v>
      </c>
      <c r="I49" s="715"/>
      <c r="J49" s="715"/>
      <c r="K49" s="707" t="str">
        <f>IF(เกณฑ์!C12="","",เกณฑ์!C12&amp;" - "&amp;เกณฑ์!E12)</f>
        <v>60 - 64</v>
      </c>
      <c r="L49" s="707"/>
      <c r="M49" s="707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07" t="str">
        <f>IF(เกณฑ์!G13="","",เกณฑ์!G13)</f>
        <v>2.5</v>
      </c>
      <c r="F50" s="707"/>
      <c r="G50" s="707"/>
      <c r="H50" s="715" t="str">
        <f>IF(เกณฑ์!F13="","",เกณฑ์!F13)</f>
        <v>ค่อนข้างดี</v>
      </c>
      <c r="I50" s="715"/>
      <c r="J50" s="715"/>
      <c r="K50" s="707" t="str">
        <f>IF(เกณฑ์!C13="","",เกณฑ์!C13&amp;" - "&amp;เกณฑ์!E13)</f>
        <v>65 - 69</v>
      </c>
      <c r="L50" s="707"/>
      <c r="M50" s="707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07" t="str">
        <f>IF(เกณฑ์!G14="","",เกณฑ์!G14)</f>
        <v>3</v>
      </c>
      <c r="F51" s="707"/>
      <c r="G51" s="707"/>
      <c r="H51" s="715" t="str">
        <f>IF(เกณฑ์!F14="","",เกณฑ์!F14)</f>
        <v>ดี</v>
      </c>
      <c r="I51" s="715"/>
      <c r="J51" s="715"/>
      <c r="K51" s="707" t="str">
        <f>IF(เกณฑ์!C14="","",เกณฑ์!C14&amp;" - "&amp;เกณฑ์!E14)</f>
        <v>70 - 74</v>
      </c>
      <c r="L51" s="707"/>
      <c r="M51" s="707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07" t="str">
        <f>IF(เกณฑ์!G15="","",เกณฑ์!G15)</f>
        <v>3.5</v>
      </c>
      <c r="F52" s="707"/>
      <c r="G52" s="707"/>
      <c r="H52" s="715" t="str">
        <f>IF(เกณฑ์!F15="","",เกณฑ์!F15)</f>
        <v>ดีมาก</v>
      </c>
      <c r="I52" s="715"/>
      <c r="J52" s="715"/>
      <c r="K52" s="707" t="str">
        <f>IF(เกณฑ์!C15="","",เกณฑ์!C15&amp;" - "&amp;เกณฑ์!E15)</f>
        <v>75 - 79</v>
      </c>
      <c r="L52" s="707"/>
      <c r="M52" s="707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13" t="str">
        <f>IF(เกณฑ์!G16="","",เกณฑ์!G16)</f>
        <v>4</v>
      </c>
      <c r="F53" s="713"/>
      <c r="G53" s="713"/>
      <c r="H53" s="716" t="str">
        <f>IF(เกณฑ์!F16="","",เกณฑ์!F16)</f>
        <v>ดีเยี่ยม</v>
      </c>
      <c r="I53" s="716"/>
      <c r="J53" s="716"/>
      <c r="K53" s="713" t="str">
        <f>IF(เกณฑ์!C16="","",เกณฑ์!C16&amp;" - "&amp;เกณฑ์!E16)</f>
        <v>80 - 100</v>
      </c>
      <c r="L53" s="713"/>
      <c r="M53" s="713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18" t="s">
        <v>77</v>
      </c>
      <c r="F57" s="718"/>
      <c r="G57" s="718"/>
      <c r="H57" s="718"/>
      <c r="I57" s="718" t="s">
        <v>458</v>
      </c>
      <c r="J57" s="718"/>
      <c r="K57" s="718"/>
      <c r="L57" s="718"/>
      <c r="M57" s="718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9" t="s">
        <v>85</v>
      </c>
      <c r="F58" s="719"/>
      <c r="G58" s="719"/>
      <c r="H58" s="719"/>
      <c r="I58" s="722" t="s">
        <v>528</v>
      </c>
      <c r="J58" s="722"/>
      <c r="K58" s="722"/>
      <c r="L58" s="722"/>
      <c r="M58" s="722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0" t="s">
        <v>86</v>
      </c>
      <c r="F59" s="720"/>
      <c r="G59" s="720"/>
      <c r="H59" s="720"/>
      <c r="I59" s="723" t="s">
        <v>528</v>
      </c>
      <c r="J59" s="723"/>
      <c r="K59" s="723"/>
      <c r="L59" s="723"/>
      <c r="M59" s="723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0" t="s">
        <v>87</v>
      </c>
      <c r="F60" s="720"/>
      <c r="G60" s="720"/>
      <c r="H60" s="720"/>
      <c r="I60" s="723" t="s">
        <v>528</v>
      </c>
      <c r="J60" s="723"/>
      <c r="K60" s="723"/>
      <c r="L60" s="723"/>
      <c r="M60" s="723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0" t="s">
        <v>88</v>
      </c>
      <c r="F61" s="720"/>
      <c r="G61" s="720"/>
      <c r="H61" s="720"/>
      <c r="I61" s="723" t="s">
        <v>528</v>
      </c>
      <c r="J61" s="723"/>
      <c r="K61" s="723"/>
      <c r="L61" s="723"/>
      <c r="M61" s="723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0" t="s">
        <v>89</v>
      </c>
      <c r="F62" s="720"/>
      <c r="G62" s="720"/>
      <c r="H62" s="720"/>
      <c r="I62" s="723" t="s">
        <v>529</v>
      </c>
      <c r="J62" s="723"/>
      <c r="K62" s="723"/>
      <c r="L62" s="723"/>
      <c r="M62" s="723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0" t="s">
        <v>90</v>
      </c>
      <c r="F63" s="720"/>
      <c r="G63" s="720"/>
      <c r="H63" s="720"/>
      <c r="I63" s="723" t="s">
        <v>529</v>
      </c>
      <c r="J63" s="723"/>
      <c r="K63" s="723"/>
      <c r="L63" s="723"/>
      <c r="M63" s="723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0" t="s">
        <v>91</v>
      </c>
      <c r="F64" s="720"/>
      <c r="G64" s="720"/>
      <c r="H64" s="720"/>
      <c r="I64" s="723" t="s">
        <v>529</v>
      </c>
      <c r="J64" s="723"/>
      <c r="K64" s="723"/>
      <c r="L64" s="723"/>
      <c r="M64" s="723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1" t="s">
        <v>92</v>
      </c>
      <c r="F65" s="721"/>
      <c r="G65" s="721"/>
      <c r="H65" s="721"/>
      <c r="I65" s="724" t="s">
        <v>528</v>
      </c>
      <c r="J65" s="725"/>
      <c r="K65" s="725"/>
      <c r="L65" s="725"/>
      <c r="M65" s="726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7" t="s">
        <v>462</v>
      </c>
      <c r="F73" s="727"/>
      <c r="G73" s="727"/>
      <c r="H73" s="727" t="s">
        <v>447</v>
      </c>
      <c r="I73" s="727"/>
      <c r="J73" s="727"/>
      <c r="K73" s="727" t="s">
        <v>448</v>
      </c>
      <c r="L73" s="727"/>
      <c r="M73" s="727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30">
        <f>เกณฑ์!N5</f>
        <v>0</v>
      </c>
      <c r="F74" s="731"/>
      <c r="G74" s="731"/>
      <c r="H74" s="719" t="str">
        <f>เกณฑ์!M5</f>
        <v>ไม่ผ่าน</v>
      </c>
      <c r="I74" s="719"/>
      <c r="J74" s="719"/>
      <c r="K74" s="728" t="str">
        <f>เกณฑ์!J5&amp;" - "&amp;เกณฑ์!L5</f>
        <v>0 - 49</v>
      </c>
      <c r="L74" s="728"/>
      <c r="M74" s="728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32">
        <f>เกณฑ์!N6</f>
        <v>1</v>
      </c>
      <c r="F75" s="733"/>
      <c r="G75" s="733"/>
      <c r="H75" s="720" t="str">
        <f>เกณฑ์!M6</f>
        <v>ผ่าน</v>
      </c>
      <c r="I75" s="720"/>
      <c r="J75" s="720"/>
      <c r="K75" s="729" t="str">
        <f>เกณฑ์!J6&amp;" - "&amp;เกณฑ์!L6</f>
        <v>50 - 64</v>
      </c>
      <c r="L75" s="729"/>
      <c r="M75" s="729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32">
        <f>เกณฑ์!N7</f>
        <v>2</v>
      </c>
      <c r="F76" s="733"/>
      <c r="G76" s="733"/>
      <c r="H76" s="720" t="str">
        <f>เกณฑ์!M7</f>
        <v>ดี</v>
      </c>
      <c r="I76" s="720"/>
      <c r="J76" s="720"/>
      <c r="K76" s="729" t="str">
        <f>เกณฑ์!J7&amp;" - "&amp;เกณฑ์!L7</f>
        <v>65 - 79</v>
      </c>
      <c r="L76" s="729"/>
      <c r="M76" s="729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34">
        <f>เกณฑ์!N8</f>
        <v>3</v>
      </c>
      <c r="F77" s="735"/>
      <c r="G77" s="735"/>
      <c r="H77" s="721" t="str">
        <f>เกณฑ์!M8</f>
        <v>ดีเยี่ยม</v>
      </c>
      <c r="I77" s="721"/>
      <c r="J77" s="721"/>
      <c r="K77" s="736" t="str">
        <f>เกณฑ์!J8&amp;" - "&amp;เกณฑ์!L8</f>
        <v>80 - 100</v>
      </c>
      <c r="L77" s="736"/>
      <c r="M77" s="736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7" t="s">
        <v>147</v>
      </c>
      <c r="D3" s="73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8" t="s">
        <v>360</v>
      </c>
      <c r="D46" s="73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8" t="s">
        <v>359</v>
      </c>
      <c r="C48" s="738"/>
      <c r="D48" s="83"/>
      <c r="E48" s="83"/>
      <c r="F48" s="83"/>
    </row>
    <row r="49" spans="1:6" ht="20.25" customHeight="1" x14ac:dyDescent="0.45">
      <c r="A49" s="83"/>
      <c r="B49" s="738" t="s">
        <v>371</v>
      </c>
      <c r="C49" s="738"/>
      <c r="D49" s="83"/>
      <c r="E49" s="83"/>
      <c r="F49" s="83"/>
    </row>
    <row r="50" spans="1:6" ht="20.25" customHeight="1" x14ac:dyDescent="0.45">
      <c r="A50" s="83"/>
      <c r="B50" s="738"/>
      <c r="C50" s="73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39" t="str">
        <f>"  /"&amp;Home!F9</f>
        <v xml:space="preserve">  /2558</v>
      </c>
      <c r="D4" s="739"/>
      <c r="E4" s="73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4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นางทัศนีย์ บุญมีสง่า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4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39" t="str">
        <f>"("&amp;Home!C15&amp;")"</f>
        <v>(นางทัศนีย์ บุญมีสง่า)</v>
      </c>
      <c r="E18" s="739"/>
      <c r="F18" s="739"/>
      <c r="G18" s="739"/>
      <c r="H18" s="739"/>
      <c r="I18" s="739"/>
      <c r="J18" s="739"/>
      <c r="K18" s="739"/>
      <c r="L18" s="427"/>
    </row>
    <row r="19" spans="2:12" x14ac:dyDescent="0.35">
      <c r="B19" s="427"/>
      <c r="C19" s="427"/>
      <c r="D19" s="739" t="str">
        <f>"ตำแหน่ง  "&amp;Home!F14&amp;" โรงเรียน"&amp;Home!C3</f>
        <v>ตำแหน่ง  ครู โรงเรียนบ้านหนองขามนาดี</v>
      </c>
      <c r="E19" s="739"/>
      <c r="F19" s="739"/>
      <c r="G19" s="739"/>
      <c r="H19" s="739"/>
      <c r="I19" s="739"/>
      <c r="J19" s="739"/>
      <c r="K19" s="73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5" t="s">
        <v>634</v>
      </c>
      <c r="M1" s="745"/>
      <c r="N1" s="745"/>
      <c r="O1" s="745"/>
      <c r="P1" s="745"/>
      <c r="Q1" s="745"/>
      <c r="R1" s="745"/>
      <c r="S1" s="745"/>
      <c r="T1" s="745"/>
      <c r="U1" s="485"/>
      <c r="V1" s="172"/>
    </row>
    <row r="2" spans="2:24" ht="28.5" customHeight="1" x14ac:dyDescent="0.45">
      <c r="B2" s="129"/>
      <c r="C2" s="129"/>
      <c r="D2" s="742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ส.14101  ชั้นประถมศึกษาปีที่ 4  ปีการศึกษา 2557</v>
      </c>
      <c r="E2" s="742"/>
      <c r="F2" s="742"/>
      <c r="G2" s="742"/>
      <c r="H2" s="742"/>
      <c r="I2" s="742"/>
      <c r="J2" s="742"/>
      <c r="K2" s="742"/>
      <c r="L2" s="742"/>
      <c r="M2" s="742"/>
      <c r="N2" s="744" t="str">
        <f>D2</f>
        <v>ประกาศผลการประเมินรายวิชา    รหัสวิชา ส.14101  ชั้นประถมศึกษาปีที่ 4  ปีการศึกษา 2557</v>
      </c>
      <c r="O2" s="744"/>
      <c r="P2" s="744"/>
      <c r="Q2" s="744"/>
      <c r="R2" s="744"/>
      <c r="S2" s="744"/>
      <c r="T2" s="744"/>
      <c r="U2" s="744"/>
      <c r="V2" s="744"/>
      <c r="W2" s="744"/>
    </row>
    <row r="3" spans="2:24" ht="20.25" customHeight="1" x14ac:dyDescent="0.45">
      <c r="B3" s="129"/>
      <c r="C3" s="130"/>
      <c r="D3" s="743" t="s">
        <v>315</v>
      </c>
      <c r="E3" s="743"/>
      <c r="F3" s="743"/>
      <c r="G3" s="743"/>
      <c r="H3" s="743"/>
      <c r="I3" s="743"/>
      <c r="J3" s="743"/>
      <c r="K3" s="743"/>
      <c r="L3" s="743"/>
      <c r="M3" s="743"/>
      <c r="N3" s="743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43"/>
      <c r="P3" s="743"/>
      <c r="Q3" s="743"/>
      <c r="R3" s="743"/>
      <c r="S3" s="743"/>
      <c r="T3" s="743"/>
      <c r="U3" s="743"/>
      <c r="V3" s="743"/>
      <c r="W3" s="743"/>
    </row>
    <row r="4" spans="2:24" s="127" customFormat="1" ht="20.25" customHeight="1" x14ac:dyDescent="0.45">
      <c r="B4" s="746" t="s">
        <v>0</v>
      </c>
      <c r="C4" s="747" t="s">
        <v>20</v>
      </c>
      <c r="D4" s="746" t="s">
        <v>17</v>
      </c>
      <c r="E4" s="440" t="s">
        <v>6</v>
      </c>
      <c r="F4" s="440" t="s">
        <v>6</v>
      </c>
      <c r="G4" s="750" t="s">
        <v>614</v>
      </c>
      <c r="H4" s="751"/>
      <c r="I4" s="741" t="s">
        <v>296</v>
      </c>
      <c r="J4" s="741"/>
      <c r="K4" s="741"/>
      <c r="L4" s="741"/>
      <c r="M4" s="741"/>
      <c r="N4" s="741" t="s">
        <v>63</v>
      </c>
      <c r="O4" s="741"/>
      <c r="P4" s="741"/>
      <c r="Q4" s="741"/>
      <c r="R4" s="741"/>
      <c r="S4" s="741"/>
      <c r="T4" s="741"/>
      <c r="U4" s="741"/>
      <c r="V4" s="741"/>
      <c r="W4" s="741"/>
      <c r="X4" s="128"/>
    </row>
    <row r="5" spans="2:24" s="127" customFormat="1" ht="20.25" customHeight="1" x14ac:dyDescent="0.4">
      <c r="B5" s="746"/>
      <c r="C5" s="748"/>
      <c r="D5" s="746"/>
      <c r="E5" s="441" t="s">
        <v>613</v>
      </c>
      <c r="F5" s="441" t="s">
        <v>627</v>
      </c>
      <c r="G5" s="497" t="s">
        <v>6</v>
      </c>
      <c r="H5" s="740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0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0" t="s">
        <v>61</v>
      </c>
      <c r="X5" s="128"/>
    </row>
    <row r="6" spans="2:24" s="127" customFormat="1" ht="20.25" customHeight="1" x14ac:dyDescent="0.4">
      <c r="B6" s="746"/>
      <c r="C6" s="749"/>
      <c r="D6" s="746"/>
      <c r="E6" s="442">
        <v>100</v>
      </c>
      <c r="F6" s="442">
        <v>100</v>
      </c>
      <c r="G6" s="498">
        <v>100</v>
      </c>
      <c r="H6" s="740"/>
      <c r="I6" s="132" t="s">
        <v>531</v>
      </c>
      <c r="J6" s="132" t="s">
        <v>531</v>
      </c>
      <c r="K6" s="132" t="s">
        <v>531</v>
      </c>
      <c r="L6" s="132" t="s">
        <v>298</v>
      </c>
      <c r="M6" s="740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0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3111</v>
      </c>
      <c r="D7" s="304" t="str">
        <f>IF(นักเรียน!E6="","",นักเรียน!E6)</f>
        <v>เด็กชายชัยชนะ  สุขแก้ว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3113</v>
      </c>
      <c r="D8" s="298" t="str">
        <f>IF(นักเรียน!E7="","",นักเรียน!E7)</f>
        <v>เด็กชายจิตติชัย  บัวสอน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3114</v>
      </c>
      <c r="D9" s="298" t="str">
        <f>IF(นักเรียน!E8="","",นักเรียน!E8)</f>
        <v>เด็กชายกษิดิ์เดช  ผิวผ่อง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3115</v>
      </c>
      <c r="D10" s="298" t="str">
        <f>IF(นักเรียน!E9="","",นักเรียน!E9)</f>
        <v>เด็กชายจักรภัทร  สุรพล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3116</v>
      </c>
      <c r="D11" s="298" t="str">
        <f>IF(นักเรียน!E10="","",นักเรียน!E10)</f>
        <v>เด็กชายปิยวัช  วงค์ซอง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3117</v>
      </c>
      <c r="D12" s="298" t="str">
        <f>IF(นักเรียน!E11="","",นักเรียน!E11)</f>
        <v>เด็กชายสิรภพ  วงค์ชาลี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3118</v>
      </c>
      <c r="D13" s="298" t="str">
        <f>IF(นักเรียน!E12="","",นักเรียน!E12)</f>
        <v>เด็กชายฉัตรดนัย เกณฑ์การ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3119</v>
      </c>
      <c r="D14" s="298" t="str">
        <f>IF(นักเรียน!E13="","",นักเรียน!E13)</f>
        <v>เด็กชายธนวัฒน์  ตะวงษ์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3120</v>
      </c>
      <c r="D15" s="298" t="str">
        <f>IF(นักเรียน!E14="","",นักเรียน!E14)</f>
        <v>เด็กชายนันทิชานนท์   คะมาปะเต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3121</v>
      </c>
      <c r="D16" s="298" t="str">
        <f>IF(นักเรียน!E15="","",นักเรียน!E15)</f>
        <v>เด็กชายอนุกูล  จันคำ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3122</v>
      </c>
      <c r="D17" s="298" t="str">
        <f>IF(นักเรียน!E16="","",นักเรียน!E16)</f>
        <v>เด็กหญิงดาหวัน  พันโนราช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3123</v>
      </c>
      <c r="D18" s="298" t="str">
        <f>IF(นักเรียน!E17="","",นักเรียน!E17)</f>
        <v>เด็กหญิงน้ำทิพย์  บุญเจริญ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3124</v>
      </c>
      <c r="D19" s="298" t="str">
        <f>IF(นักเรียน!E18="","",นักเรียน!E18)</f>
        <v>เด็กหญิงสุภัสสรา  ฤทธิ์ลคร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3125</v>
      </c>
      <c r="D20" s="298" t="str">
        <f>IF(นักเรียน!E19="","",นักเรียน!E19)</f>
        <v>เด็กหญิงวิษา  วงษ์ชาลี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3127</v>
      </c>
      <c r="D21" s="298" t="str">
        <f>IF(นักเรียน!E20="","",นักเรียน!E20)</f>
        <v>เด็กหญิงปวิชญา  มาตรนอก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3128</v>
      </c>
      <c r="D22" s="298" t="str">
        <f>IF(นักเรียน!E21="","",นักเรียน!E21)</f>
        <v>เด็กหญิงอริศรา  แก้วมาลัย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3131</v>
      </c>
      <c r="D23" s="298" t="str">
        <f>IF(นักเรียน!E22="","",นักเรียน!E22)</f>
        <v>เด็กหญิงจิดาภา  ชัยชมภู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3132</v>
      </c>
      <c r="D24" s="298" t="str">
        <f>IF(นักเรียน!E23="","",นักเรียน!E23)</f>
        <v>เด็กหญิงจิรนันท์  ยงยุทธ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3134</v>
      </c>
      <c r="D25" s="298" t="str">
        <f>IF(นักเรียน!E24="","",นักเรียน!E24)</f>
        <v>เด็กหญิงเกวลี  ดวงจันนี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3177</v>
      </c>
      <c r="D26" s="298" t="str">
        <f>IF(นักเรียน!E25="","",นักเรียน!E25)</f>
        <v>เด็กหญิงปริสรา  เผือกนอก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3276</v>
      </c>
      <c r="D27" s="298" t="str">
        <f>IF(นักเรียน!E26="","",นักเรียน!E26)</f>
        <v>เด็กชายทินกร  ภูศรี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3278</v>
      </c>
      <c r="D28" s="298" t="str">
        <f>IF(นักเรียน!E27="","",นักเรียน!E27)</f>
        <v>เด็กหญิงปาริษา  ตะวันคำ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3288</v>
      </c>
      <c r="D29" s="298" t="str">
        <f>IF(นักเรียน!E28="","",นักเรียน!E28)</f>
        <v>เด็กหญิงพิมลรัตน์  สุขสวัสดิ์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3289</v>
      </c>
      <c r="D30" s="298" t="str">
        <f>IF(นักเรียน!E29="","",นักเรียน!E29)</f>
        <v>เด็กหญิงอรอุมา  วงษ์ชาลี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3317</v>
      </c>
      <c r="D31" s="298" t="str">
        <f>IF(นักเรียน!E30="","",นักเรียน!E30)</f>
        <v>เด็กชายฉัตรชัย  สุขจันทร์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6" t="s">
        <v>348</v>
      </c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7" t="s">
        <v>359</v>
      </c>
      <c r="G31" s="527"/>
      <c r="H31" s="527"/>
      <c r="I31" s="527"/>
      <c r="J31" s="527"/>
      <c r="K31" s="527"/>
      <c r="L31" s="527"/>
      <c r="M31" s="527"/>
      <c r="N31" s="52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8" t="s">
        <v>361</v>
      </c>
      <c r="G32" s="528"/>
      <c r="H32" s="528"/>
      <c r="I32" s="528"/>
      <c r="J32" s="528"/>
      <c r="K32" s="528"/>
      <c r="L32" s="528"/>
      <c r="M32" s="528"/>
      <c r="N32" s="52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9" t="s">
        <v>314</v>
      </c>
      <c r="L58" s="529"/>
      <c r="M58" s="529"/>
      <c r="N58" s="52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5" t="s">
        <v>513</v>
      </c>
      <c r="L59" s="525"/>
      <c r="M59" s="525"/>
      <c r="N59" s="52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5" t="s">
        <v>514</v>
      </c>
      <c r="L60" s="525"/>
      <c r="M60" s="525"/>
      <c r="N60" s="52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5" t="s">
        <v>515</v>
      </c>
      <c r="L61" s="525"/>
      <c r="M61" s="525"/>
      <c r="N61" s="52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5" t="s">
        <v>516</v>
      </c>
      <c r="L62" s="525"/>
      <c r="M62" s="525"/>
      <c r="N62" s="52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5" t="s">
        <v>517</v>
      </c>
      <c r="L63" s="525"/>
      <c r="M63" s="525"/>
      <c r="N63" s="52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5" t="s">
        <v>518</v>
      </c>
      <c r="L64" s="525"/>
      <c r="M64" s="525"/>
      <c r="N64" s="52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5" t="s">
        <v>519</v>
      </c>
      <c r="L65" s="525"/>
      <c r="M65" s="525"/>
      <c r="N65" s="52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5" t="s">
        <v>520</v>
      </c>
      <c r="L66" s="525"/>
      <c r="M66" s="525"/>
      <c r="N66" s="52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0" t="s">
        <v>625</v>
      </c>
      <c r="K75" s="530"/>
      <c r="L75" s="530"/>
      <c r="M75" s="53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0" t="s">
        <v>626</v>
      </c>
      <c r="K76" s="530"/>
      <c r="L76" s="530"/>
      <c r="M76" s="530"/>
      <c r="N76" s="53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4" t="s">
        <v>411</v>
      </c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</row>
    <row r="3" spans="2:29" ht="18.75" customHeight="1" x14ac:dyDescent="0.45">
      <c r="B3" s="75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</row>
    <row r="4" spans="2:29" ht="18.75" customHeight="1" x14ac:dyDescent="0.45">
      <c r="B4" s="756" t="str">
        <f>"วิชา"&amp;Home!C11&amp;"   ชั้น"&amp;Home!C9</f>
        <v>วิชา   ชั้นประถมศึกษาปีที่ 4</v>
      </c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4" t="str">
        <f>IF(Home!C15="","","ลงชื่อ                                       ผู้สอน")</f>
        <v>ลงชื่อ                                       ผู้สอน</v>
      </c>
      <c r="D44" s="754"/>
      <c r="E44" s="754"/>
      <c r="F44" s="75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3" t="str">
        <f>IF(Home!C15="","","("&amp;Home!C15&amp;")")</f>
        <v>(นางทัศนีย์ บุญมีสง่า)</v>
      </c>
      <c r="D45" s="753"/>
      <c r="E45" s="753"/>
      <c r="F45" s="753"/>
      <c r="G45" s="422"/>
      <c r="H45" s="753" t="str">
        <f>IF(Home!C19="","","("&amp;Home!C19&amp;")")</f>
        <v>(นายกนก จำปามูล)</v>
      </c>
      <c r="I45" s="753"/>
      <c r="J45" s="753"/>
      <c r="K45" s="753"/>
      <c r="L45" s="423"/>
      <c r="M45" s="422"/>
    </row>
    <row r="46" spans="2:13" ht="19.5" customHeight="1" x14ac:dyDescent="0.45">
      <c r="B46" s="422"/>
      <c r="C46" s="752" t="str">
        <f>IF(Home!C15="","","ตำแหน่ง "&amp;Home!F14&amp;"โรงเรียน"&amp;Home!C3)</f>
        <v>ตำแหน่ง ครูโรงเรียนบ้านหนองขามนาดี</v>
      </c>
      <c r="D46" s="752"/>
      <c r="E46" s="752"/>
      <c r="F46" s="752"/>
      <c r="G46" s="752"/>
      <c r="H46" s="752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2"/>
      <c r="J46" s="752"/>
      <c r="K46" s="752"/>
      <c r="L46" s="752"/>
      <c r="M46" s="75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9" t="s">
        <v>317</v>
      </c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180"/>
      <c r="Q3" s="177"/>
      <c r="R3" s="177"/>
    </row>
    <row r="4" spans="1:18" x14ac:dyDescent="0.45">
      <c r="A4" s="177"/>
      <c r="B4" s="180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0" t="s">
        <v>624</v>
      </c>
      <c r="I22" s="530"/>
      <c r="J22" s="530"/>
      <c r="K22" s="530"/>
      <c r="L22" s="53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0" t="s">
        <v>626</v>
      </c>
      <c r="I23" s="530"/>
      <c r="J23" s="530"/>
      <c r="K23" s="530"/>
      <c r="L23" s="53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0" t="s">
        <v>625</v>
      </c>
      <c r="I25" s="530"/>
      <c r="J25" s="530"/>
      <c r="K25" s="530"/>
      <c r="L25" s="53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0"/>
      <c r="G26" s="530"/>
      <c r="H26" s="530"/>
      <c r="I26" s="530"/>
      <c r="J26" s="530"/>
      <c r="K26" s="530"/>
      <c r="L26" s="530"/>
      <c r="M26" s="530"/>
      <c r="N26" s="53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0" t="s">
        <v>625</v>
      </c>
      <c r="J28" s="530"/>
      <c r="K28" s="530"/>
      <c r="L28" s="530"/>
      <c r="M28" s="53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0"/>
      <c r="J29" s="530"/>
      <c r="K29" s="530"/>
      <c r="L29" s="530"/>
      <c r="M29" s="53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8"/>
      <c r="D47" s="75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1" t="s">
        <v>540</v>
      </c>
      <c r="C2" s="531"/>
      <c r="D2" s="531"/>
      <c r="E2" s="531"/>
      <c r="F2" s="531"/>
      <c r="G2" s="531"/>
      <c r="I2" s="319" t="str">
        <f>Home!B11&amp;Home!C11&amp;"  ชั้น"&amp;Home!C9&amp;"  "&amp;Home!E5&amp;"  "&amp;Home!F5</f>
        <v>รายวิชา  ชั้นประถมศึกษาปีที่ 4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2" t="s">
        <v>632</v>
      </c>
      <c r="G6" s="53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abSelected="1" zoomScale="110" zoomScaleNormal="110" workbookViewId="0">
      <selection activeCell="E34" sqref="E34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34" t="s">
        <v>309</v>
      </c>
      <c r="O1" s="534"/>
      <c r="P1" s="534"/>
      <c r="Q1" s="534"/>
      <c r="R1" s="534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1" t="str">
        <f>"รายชื่อนักเรียน  ชั้น"&amp;Home!C9&amp;"  ปีการศึกษา  "&amp;Home!F5</f>
        <v>รายชื่อนักเรียน  ชั้นประถมศึกษาปีที่ 4  ปีการศึกษา  2557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447"/>
      <c r="P2" s="539" t="s">
        <v>621</v>
      </c>
      <c r="Q2" s="540"/>
      <c r="R2" s="452">
        <f>Q57</f>
        <v>25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2" t="s">
        <v>0</v>
      </c>
      <c r="C3" s="545" t="s">
        <v>20</v>
      </c>
      <c r="D3" s="548" t="s">
        <v>19</v>
      </c>
      <c r="E3" s="542" t="s">
        <v>17</v>
      </c>
      <c r="F3" s="535"/>
      <c r="G3" s="536"/>
      <c r="H3" s="536"/>
      <c r="I3" s="536"/>
      <c r="J3" s="536"/>
      <c r="K3" s="536"/>
      <c r="L3" s="536"/>
      <c r="M3" s="536"/>
      <c r="N3" s="536"/>
      <c r="O3" s="448"/>
      <c r="P3" s="539" t="s">
        <v>622</v>
      </c>
      <c r="Q3" s="540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3"/>
      <c r="C4" s="546"/>
      <c r="D4" s="549"/>
      <c r="E4" s="543"/>
      <c r="F4" s="535"/>
      <c r="G4" s="536"/>
      <c r="H4" s="536"/>
      <c r="I4" s="536"/>
      <c r="J4" s="536"/>
      <c r="K4" s="536"/>
      <c r="L4" s="536"/>
      <c r="M4" s="536"/>
      <c r="N4" s="536"/>
      <c r="O4" s="448"/>
      <c r="P4" s="539" t="s">
        <v>623</v>
      </c>
      <c r="Q4" s="540"/>
      <c r="R4" s="451">
        <f>Q59</f>
        <v>25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4"/>
      <c r="C5" s="547"/>
      <c r="D5" s="550"/>
      <c r="E5" s="544"/>
      <c r="F5" s="535"/>
      <c r="G5" s="536"/>
      <c r="H5" s="536"/>
      <c r="I5" s="536"/>
      <c r="J5" s="536"/>
      <c r="K5" s="536"/>
      <c r="L5" s="536"/>
      <c r="M5" s="536"/>
      <c r="N5" s="536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3">
        <v>3111</v>
      </c>
      <c r="D6" s="514" t="s">
        <v>709</v>
      </c>
      <c r="E6" s="516" t="s">
        <v>710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3">
        <v>3113</v>
      </c>
      <c r="D7" s="514" t="s">
        <v>711</v>
      </c>
      <c r="E7" s="516" t="s">
        <v>712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3">
        <v>3114</v>
      </c>
      <c r="D8" s="514" t="s">
        <v>713</v>
      </c>
      <c r="E8" s="516" t="s">
        <v>714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3">
        <v>3115</v>
      </c>
      <c r="D9" s="514" t="s">
        <v>715</v>
      </c>
      <c r="E9" s="516" t="s">
        <v>716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3">
        <v>3116</v>
      </c>
      <c r="D10" s="514" t="s">
        <v>717</v>
      </c>
      <c r="E10" s="516" t="s">
        <v>718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3">
        <v>3117</v>
      </c>
      <c r="D11" s="514" t="s">
        <v>719</v>
      </c>
      <c r="E11" s="516" t="s">
        <v>720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3">
        <v>3118</v>
      </c>
      <c r="D12" s="514" t="s">
        <v>721</v>
      </c>
      <c r="E12" s="516" t="s">
        <v>722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3">
        <v>3119</v>
      </c>
      <c r="D13" s="514" t="s">
        <v>723</v>
      </c>
      <c r="E13" s="516" t="s">
        <v>724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3">
        <v>3120</v>
      </c>
      <c r="D14" s="514" t="s">
        <v>725</v>
      </c>
      <c r="E14" s="516" t="s">
        <v>726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3">
        <v>3121</v>
      </c>
      <c r="D15" s="514" t="s">
        <v>727</v>
      </c>
      <c r="E15" s="516" t="s">
        <v>728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3">
        <v>3122</v>
      </c>
      <c r="D16" s="514" t="s">
        <v>729</v>
      </c>
      <c r="E16" s="516" t="s">
        <v>730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3">
        <v>3123</v>
      </c>
      <c r="D17" s="514" t="s">
        <v>731</v>
      </c>
      <c r="E17" s="516" t="s">
        <v>732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3">
        <v>3124</v>
      </c>
      <c r="D18" s="514" t="s">
        <v>733</v>
      </c>
      <c r="E18" s="516" t="s">
        <v>734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3">
        <v>3125</v>
      </c>
      <c r="D19" s="514" t="s">
        <v>735</v>
      </c>
      <c r="E19" s="516" t="s">
        <v>736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3">
        <v>3127</v>
      </c>
      <c r="D20" s="514" t="s">
        <v>737</v>
      </c>
      <c r="E20" s="516" t="s">
        <v>738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3">
        <v>3128</v>
      </c>
      <c r="D21" s="514" t="s">
        <v>739</v>
      </c>
      <c r="E21" s="516" t="s">
        <v>740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3">
        <v>3131</v>
      </c>
      <c r="D22" s="514" t="s">
        <v>741</v>
      </c>
      <c r="E22" s="516" t="s">
        <v>742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3">
        <v>3132</v>
      </c>
      <c r="D23" s="514" t="s">
        <v>743</v>
      </c>
      <c r="E23" s="516" t="s">
        <v>744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3134</v>
      </c>
      <c r="D24" s="514" t="s">
        <v>745</v>
      </c>
      <c r="E24" s="516" t="s">
        <v>746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>
        <v>3177</v>
      </c>
      <c r="D25" s="514" t="s">
        <v>747</v>
      </c>
      <c r="E25" s="516" t="s">
        <v>748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>
        <v>3276</v>
      </c>
      <c r="D26" s="514" t="s">
        <v>749</v>
      </c>
      <c r="E26" s="760" t="s">
        <v>750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>
        <v>3278</v>
      </c>
      <c r="D27" s="514" t="s">
        <v>751</v>
      </c>
      <c r="E27" s="516" t="s">
        <v>752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>
        <v>3288</v>
      </c>
      <c r="D28" s="514" t="s">
        <v>753</v>
      </c>
      <c r="E28" s="760" t="s">
        <v>754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>
        <v>3289</v>
      </c>
      <c r="D29" s="514" t="s">
        <v>755</v>
      </c>
      <c r="E29" s="760" t="s">
        <v>756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761">
        <v>3317</v>
      </c>
      <c r="D30" s="762" t="s">
        <v>757</v>
      </c>
      <c r="E30" s="763" t="s">
        <v>758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21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21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7" t="s">
        <v>618</v>
      </c>
      <c r="O57" s="538"/>
      <c r="P57" s="538"/>
      <c r="Q57" s="445">
        <f>IF(COUNTA(นักเรียน!$E$6:$E$55),COUNTA(นักเรียน!$E$6:$E$55),"-")</f>
        <v>25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7" t="s">
        <v>617</v>
      </c>
      <c r="O58" s="538"/>
      <c r="P58" s="538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7" t="s">
        <v>619</v>
      </c>
      <c r="O59" s="538"/>
      <c r="P59" s="538"/>
      <c r="Q59" s="445">
        <f>IF($Q$57="-","-",$Q$57-$Q$58)</f>
        <v>25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80" t="s">
        <v>284</v>
      </c>
      <c r="I2" s="580"/>
      <c r="J2" s="580"/>
      <c r="K2" s="580"/>
      <c r="L2" s="580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79" t="str">
        <f>Home!C2&amp;" ระดับ"&amp;Home!F3</f>
        <v>แบบบันทึกผลการเรียนประจำรายวิชา ระดับประถมศึกษา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56" t="str">
        <f>"โรงเรียน"&amp;aboutme!E37</f>
        <v>โรงเรียนบ้านหนองขามนาดี</v>
      </c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57" t="str">
        <f>"อำเภอ"&amp;Home!C6&amp;"    จังหวัด"&amp;Home!C7</f>
        <v>อำเภอแก้งสนามนาง    จังหวัดนครราชสีมา</v>
      </c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4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สังคมศึกษา ศาสนาและวัฒนธรรม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ส.14101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58"/>
      <c r="H8" s="558"/>
      <c r="I8" s="558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นางทัศนีย์ บุญมีสง่า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นางทัศนีย์ บุญมีสง่า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59" t="s">
        <v>59</v>
      </c>
      <c r="C12" s="559"/>
      <c r="D12" s="559"/>
      <c r="E12" s="560" t="s">
        <v>547</v>
      </c>
      <c r="F12" s="561"/>
      <c r="G12" s="561"/>
      <c r="H12" s="561"/>
      <c r="I12" s="561"/>
      <c r="J12" s="561"/>
      <c r="K12" s="561"/>
      <c r="L12" s="562"/>
      <c r="M12" s="567" t="s">
        <v>522</v>
      </c>
      <c r="N12" s="567"/>
      <c r="O12" s="567"/>
      <c r="P12" s="567"/>
      <c r="Q12" s="563" t="s">
        <v>51</v>
      </c>
      <c r="R12" s="564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59"/>
      <c r="C13" s="559"/>
      <c r="D13" s="559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68" t="s">
        <v>463</v>
      </c>
      <c r="N13" s="568"/>
      <c r="O13" s="559" t="s">
        <v>464</v>
      </c>
      <c r="P13" s="559"/>
      <c r="Q13" s="565"/>
      <c r="R13" s="566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9">
        <f>IF(นักเรียน!Q59="","",นักเรียน!Q59)</f>
        <v>25</v>
      </c>
      <c r="C14" s="569"/>
      <c r="D14" s="569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9" t="str">
        <f>IF(COUNTIF(คะแนน2!$BC$6:$BC$55,"ผ่าน"),COUNTIF(คะแนน2!$BC$6:$BC$55,"ผ่าน"),"-")</f>
        <v>-</v>
      </c>
      <c r="N14" s="569"/>
      <c r="O14" s="569" t="str">
        <f>IF(COUNTIF(คะแนน2!$BC$6:$BC$55,"ไม่ผ่าน"),COUNTIF(คะแนน2!$BC$6:$BC$55,"ไม่ผ่าน"),"-")</f>
        <v>-</v>
      </c>
      <c r="P14" s="569"/>
      <c r="Q14" s="573"/>
      <c r="R14" s="574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59" t="s">
        <v>62</v>
      </c>
      <c r="C15" s="559"/>
      <c r="D15" s="559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7" t="str">
        <f>IF(M14="-","",COUNTIF(คะแนน2!$BC$6:$BC$55,"ผ่าน")*100/$B$14)</f>
        <v/>
      </c>
      <c r="N15" s="578"/>
      <c r="O15" s="577" t="str">
        <f>IF(O14="-","",COUNTIF(คะแนน2!$BC$6:$BC$55,"ไม่ผ่าน")*100/$B$14)</f>
        <v/>
      </c>
      <c r="P15" s="578"/>
      <c r="Q15" s="575"/>
      <c r="R15" s="576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0" t="s">
        <v>63</v>
      </c>
      <c r="C17" s="570"/>
      <c r="D17" s="570"/>
      <c r="E17" s="570"/>
      <c r="F17" s="570"/>
      <c r="G17" s="570"/>
      <c r="H17" s="570"/>
      <c r="I17" s="570"/>
      <c r="K17" s="570" t="s">
        <v>64</v>
      </c>
      <c r="L17" s="570"/>
      <c r="M17" s="570"/>
      <c r="N17" s="570"/>
      <c r="O17" s="570"/>
      <c r="P17" s="570"/>
      <c r="Q17" s="570"/>
      <c r="R17" s="570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71" t="s">
        <v>65</v>
      </c>
      <c r="C18" s="572"/>
      <c r="D18" s="571" t="s">
        <v>66</v>
      </c>
      <c r="E18" s="572"/>
      <c r="F18" s="571" t="s">
        <v>67</v>
      </c>
      <c r="G18" s="572"/>
      <c r="H18" s="571" t="s">
        <v>68</v>
      </c>
      <c r="I18" s="572"/>
      <c r="K18" s="571" t="s">
        <v>65</v>
      </c>
      <c r="L18" s="572"/>
      <c r="M18" s="571" t="s">
        <v>66</v>
      </c>
      <c r="N18" s="572"/>
      <c r="O18" s="571" t="s">
        <v>67</v>
      </c>
      <c r="P18" s="572"/>
      <c r="Q18" s="571" t="s">
        <v>68</v>
      </c>
      <c r="R18" s="572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2" t="str">
        <f>IF(COUNTIF(คุณลักษณะ!$Z$6:$Z$55,"3"),COUNTIF(คุณลักษณะ!$Z$6:$Z$55,"3"),"-")</f>
        <v>-</v>
      </c>
      <c r="C19" s="553"/>
      <c r="D19" s="552" t="str">
        <f>IF(COUNTIF(คุณลักษณะ!$Z$6:$Z$55,"2"),COUNTIF(คุณลักษณะ!$Z$6:$Z$55,"2"),"-")</f>
        <v>-</v>
      </c>
      <c r="E19" s="553"/>
      <c r="F19" s="552" t="str">
        <f>IF(COUNTIF(คุณลักษณะ!$Z$6:$Z$55,"1"),COUNTIF(คุณลักษณะ!$Z$6:$Z$55,"1"),"-")</f>
        <v>-</v>
      </c>
      <c r="G19" s="553"/>
      <c r="H19" s="552" t="str">
        <f>IF(COUNTIF(คุณลักษณะ!$Z$6:$Z$55,"0"),COUNTIF(คุณลักษณะ!$Z$6:$Z$55,"0"),"-")</f>
        <v>-</v>
      </c>
      <c r="I19" s="553"/>
      <c r="J19" s="37"/>
      <c r="K19" s="552" t="str">
        <f>IF(COUNTIF(คิดวิเคราะห์!$M$6:$M$55,"3"),COUNTIF(คิดวิเคราะห์!$M$6:$M$55,"3"),"-")</f>
        <v>-</v>
      </c>
      <c r="L19" s="553"/>
      <c r="M19" s="552" t="str">
        <f>IF(COUNTIF(คิดวิเคราะห์!$M$6:$M$55,"2"),COUNTIF(คิดวิเคราะห์!$M$6:$M$55,"2"),"-")</f>
        <v>-</v>
      </c>
      <c r="N19" s="553"/>
      <c r="O19" s="552" t="str">
        <f>IF(COUNTIF(คิดวิเคราะห์!$M$6:$M$55,"1"),COUNTIF(คิดวิเคราะห์!$M$6:$M$55,"1"),"-")</f>
        <v>-</v>
      </c>
      <c r="P19" s="553"/>
      <c r="Q19" s="552" t="str">
        <f>IF(COUNTIF(คิดวิเคราะห์!$M$6:$M$55,"0"),COUNTIF(คิดวิเคราะห์!$M$6:$M$55,"0"),"-")</f>
        <v>-</v>
      </c>
      <c r="R19" s="553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4" t="str">
        <f>IF(B19="-","",COUNTIF(คุณลักษณะ!$Z$6:$Z$55,"3")*100/$B$14)</f>
        <v/>
      </c>
      <c r="C20" s="555"/>
      <c r="D20" s="554" t="str">
        <f>IF(D19="-","",COUNTIF(คุณลักษณะ!$Z$6:$Z$55,"2")*100/$B$14)</f>
        <v/>
      </c>
      <c r="E20" s="555"/>
      <c r="F20" s="554" t="str">
        <f>IF(F19="-","",COUNTIF(คุณลักษณะ!$Z$6:$Z$55,"1")*100/$B$14)</f>
        <v/>
      </c>
      <c r="G20" s="555"/>
      <c r="H20" s="554" t="str">
        <f>IF(H19="-","",COUNTIF(คุณลักษณะ!$Z$6:$Z$55,"0")*100/$B$14)</f>
        <v/>
      </c>
      <c r="I20" s="555"/>
      <c r="J20" s="35"/>
      <c r="K20" s="554" t="str">
        <f>IF(K19="-","",COUNTIF(คิดวิเคราะห์!$M$6:$M$55,"3")*100/$B$14)</f>
        <v/>
      </c>
      <c r="L20" s="555"/>
      <c r="M20" s="554" t="str">
        <f>IF(M19="-","",COUNTIF(คิดวิเคราะห์!$M$6:$M$55,"2")*100/$B$14)</f>
        <v/>
      </c>
      <c r="N20" s="555"/>
      <c r="O20" s="554" t="str">
        <f>IF(O19="-","",COUNTIF(คิดวิเคราะห์!$M$6:$M$55,"1")*100/$B$14)</f>
        <v/>
      </c>
      <c r="P20" s="555"/>
      <c r="Q20" s="554" t="str">
        <f>IF(Q19="-","",COUNTIF(คิดวิเคราะห์!$M$6:$M$55,"0")*100/$B$14)</f>
        <v/>
      </c>
      <c r="R20" s="555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1" t="str">
        <f>IF(Home!C16="","","("&amp;Home!C16&amp;")")</f>
        <v/>
      </c>
      <c r="G24" s="551"/>
      <c r="H24" s="551"/>
      <c r="I24" s="551"/>
      <c r="J24" s="551"/>
      <c r="K24" s="55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1" t="str">
        <f>IF(Home!C17="","","("&amp;Home!C17&amp;")")</f>
        <v/>
      </c>
      <c r="G26" s="551"/>
      <c r="H26" s="551"/>
      <c r="I26" s="551"/>
      <c r="J26" s="551"/>
      <c r="K26" s="55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1" t="str">
        <f>IF(Home!C18="","","("&amp;Home!C18&amp;")")</f>
        <v>(นางเชาวลี  จำปามูล)</v>
      </c>
      <c r="G29" s="551"/>
      <c r="H29" s="551"/>
      <c r="I29" s="551"/>
      <c r="J29" s="551"/>
      <c r="K29" s="55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1" t="str">
        <f>IF(Home!C19="","","("&amp;Home!C19&amp;")")</f>
        <v>(นายกนก จำปามูล)</v>
      </c>
      <c r="I31" s="551"/>
      <c r="J31" s="551"/>
      <c r="K31" s="551"/>
      <c r="L31" s="551"/>
      <c r="M31" s="55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1" t="str">
        <f>IF(Home!C19="","",Home!F19&amp;"โรงเรียน"&amp;Home!C3)</f>
        <v>ผู้อำนวยการโรงเรียนบ้านหนองขามนาดี</v>
      </c>
      <c r="H32" s="551"/>
      <c r="I32" s="551"/>
      <c r="J32" s="551"/>
      <c r="K32" s="551"/>
      <c r="L32" s="551"/>
      <c r="M32" s="551"/>
      <c r="N32" s="55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9" t="s">
        <v>0</v>
      </c>
      <c r="C2" s="603" t="s">
        <v>1</v>
      </c>
      <c r="D2" s="589" t="s">
        <v>19</v>
      </c>
      <c r="E2" s="589" t="s">
        <v>2</v>
      </c>
      <c r="F2" s="140" t="s">
        <v>21</v>
      </c>
      <c r="G2" s="581">
        <v>1</v>
      </c>
      <c r="H2" s="582"/>
      <c r="I2" s="582"/>
      <c r="J2" s="582"/>
      <c r="K2" s="582"/>
      <c r="L2" s="583"/>
      <c r="M2" s="584"/>
      <c r="N2" s="598">
        <v>2</v>
      </c>
      <c r="O2" s="582"/>
      <c r="P2" s="582"/>
      <c r="Q2" s="582"/>
      <c r="R2" s="582"/>
      <c r="S2" s="583"/>
      <c r="T2" s="583"/>
      <c r="U2" s="581">
        <v>3</v>
      </c>
      <c r="V2" s="582"/>
      <c r="W2" s="582"/>
      <c r="X2" s="582"/>
      <c r="Y2" s="582"/>
      <c r="Z2" s="583"/>
      <c r="AA2" s="584"/>
      <c r="AB2" s="581">
        <v>4</v>
      </c>
      <c r="AC2" s="582"/>
      <c r="AD2" s="582"/>
      <c r="AE2" s="582"/>
      <c r="AF2" s="582"/>
      <c r="AG2" s="583"/>
      <c r="AH2" s="584"/>
      <c r="AI2" s="581">
        <v>5</v>
      </c>
      <c r="AJ2" s="582"/>
      <c r="AK2" s="582"/>
      <c r="AL2" s="582"/>
      <c r="AM2" s="582"/>
      <c r="AN2" s="583"/>
      <c r="AO2" s="584"/>
      <c r="AP2" s="598">
        <v>6</v>
      </c>
      <c r="AQ2" s="582"/>
      <c r="AR2" s="582"/>
      <c r="AS2" s="582"/>
      <c r="AT2" s="582"/>
      <c r="AU2" s="583"/>
      <c r="AV2" s="583"/>
      <c r="AW2" s="581">
        <v>7</v>
      </c>
      <c r="AX2" s="582"/>
      <c r="AY2" s="582"/>
      <c r="AZ2" s="582"/>
      <c r="BA2" s="582"/>
      <c r="BB2" s="583"/>
      <c r="BC2" s="584"/>
      <c r="BD2" s="581">
        <v>8</v>
      </c>
      <c r="BE2" s="582"/>
      <c r="BF2" s="582"/>
      <c r="BG2" s="582"/>
      <c r="BH2" s="582"/>
      <c r="BI2" s="583"/>
      <c r="BJ2" s="584"/>
      <c r="BK2" s="581">
        <v>9</v>
      </c>
      <c r="BL2" s="582"/>
      <c r="BM2" s="582"/>
      <c r="BN2" s="582"/>
      <c r="BO2" s="582"/>
      <c r="BP2" s="583"/>
      <c r="BQ2" s="584"/>
      <c r="BR2" s="581">
        <v>10</v>
      </c>
      <c r="BS2" s="582"/>
      <c r="BT2" s="582"/>
      <c r="BU2" s="582"/>
      <c r="BV2" s="582"/>
      <c r="BW2" s="583"/>
      <c r="BX2" s="584"/>
      <c r="BY2" s="581">
        <v>11</v>
      </c>
      <c r="BZ2" s="582"/>
      <c r="CA2" s="582"/>
      <c r="CB2" s="582"/>
      <c r="CC2" s="582"/>
      <c r="CD2" s="583"/>
      <c r="CE2" s="584"/>
      <c r="CF2" s="581">
        <v>12</v>
      </c>
      <c r="CG2" s="582"/>
      <c r="CH2" s="582"/>
      <c r="CI2" s="582"/>
      <c r="CJ2" s="582"/>
      <c r="CK2" s="583"/>
      <c r="CL2" s="584"/>
      <c r="CM2" s="581">
        <v>13</v>
      </c>
      <c r="CN2" s="582"/>
      <c r="CO2" s="582"/>
      <c r="CP2" s="582"/>
      <c r="CQ2" s="582"/>
      <c r="CR2" s="583"/>
      <c r="CS2" s="584"/>
      <c r="CT2" s="598">
        <v>14</v>
      </c>
      <c r="CU2" s="582"/>
      <c r="CV2" s="582"/>
      <c r="CW2" s="582"/>
      <c r="CX2" s="582"/>
      <c r="CY2" s="583"/>
      <c r="CZ2" s="583"/>
      <c r="DA2" s="581">
        <v>15</v>
      </c>
      <c r="DB2" s="582"/>
      <c r="DC2" s="582"/>
      <c r="DD2" s="582"/>
      <c r="DE2" s="582"/>
      <c r="DF2" s="583"/>
      <c r="DG2" s="584"/>
      <c r="DH2" s="581">
        <v>16</v>
      </c>
      <c r="DI2" s="582"/>
      <c r="DJ2" s="582"/>
      <c r="DK2" s="582"/>
      <c r="DL2" s="582"/>
      <c r="DM2" s="583"/>
      <c r="DN2" s="584"/>
      <c r="DO2" s="581">
        <v>17</v>
      </c>
      <c r="DP2" s="582"/>
      <c r="DQ2" s="582"/>
      <c r="DR2" s="582"/>
      <c r="DS2" s="582"/>
      <c r="DT2" s="583"/>
      <c r="DU2" s="584"/>
      <c r="DV2" s="598">
        <v>18</v>
      </c>
      <c r="DW2" s="582"/>
      <c r="DX2" s="582"/>
      <c r="DY2" s="582"/>
      <c r="DZ2" s="582"/>
      <c r="EA2" s="583"/>
      <c r="EB2" s="583"/>
      <c r="EC2" s="581">
        <v>19</v>
      </c>
      <c r="ED2" s="582"/>
      <c r="EE2" s="582"/>
      <c r="EF2" s="582"/>
      <c r="EG2" s="582"/>
      <c r="EH2" s="583"/>
      <c r="EI2" s="584"/>
      <c r="EJ2" s="581">
        <v>20</v>
      </c>
      <c r="EK2" s="582"/>
      <c r="EL2" s="582"/>
      <c r="EM2" s="582"/>
      <c r="EN2" s="582"/>
      <c r="EO2" s="583"/>
      <c r="EP2" s="584"/>
      <c r="EQ2" s="581">
        <v>21</v>
      </c>
      <c r="ER2" s="582"/>
      <c r="ES2" s="582"/>
      <c r="ET2" s="582"/>
      <c r="EU2" s="582"/>
      <c r="EV2" s="583"/>
      <c r="EW2" s="584"/>
      <c r="EX2" s="581">
        <v>22</v>
      </c>
      <c r="EY2" s="582"/>
      <c r="EZ2" s="582"/>
      <c r="FA2" s="582"/>
      <c r="FB2" s="582"/>
      <c r="FC2" s="583"/>
      <c r="FD2" s="584"/>
      <c r="FE2" s="581">
        <v>23</v>
      </c>
      <c r="FF2" s="582"/>
      <c r="FG2" s="582"/>
      <c r="FH2" s="582"/>
      <c r="FI2" s="582"/>
      <c r="FJ2" s="583"/>
      <c r="FK2" s="584"/>
      <c r="FL2" s="581">
        <v>24</v>
      </c>
      <c r="FM2" s="582"/>
      <c r="FN2" s="582"/>
      <c r="FO2" s="582"/>
      <c r="FP2" s="582"/>
      <c r="FQ2" s="583"/>
      <c r="FR2" s="584"/>
      <c r="FS2" s="581">
        <v>25</v>
      </c>
      <c r="FT2" s="582"/>
      <c r="FU2" s="582"/>
      <c r="FV2" s="582"/>
      <c r="FW2" s="582"/>
      <c r="FX2" s="583"/>
      <c r="FY2" s="584"/>
      <c r="FZ2" s="581">
        <v>26</v>
      </c>
      <c r="GA2" s="582"/>
      <c r="GB2" s="582"/>
      <c r="GC2" s="582"/>
      <c r="GD2" s="582"/>
      <c r="GE2" s="583"/>
      <c r="GF2" s="584"/>
      <c r="GG2" s="581">
        <v>27</v>
      </c>
      <c r="GH2" s="582"/>
      <c r="GI2" s="582"/>
      <c r="GJ2" s="582"/>
      <c r="GK2" s="582"/>
      <c r="GL2" s="583"/>
      <c r="GM2" s="584"/>
      <c r="GN2" s="581">
        <v>28</v>
      </c>
      <c r="GO2" s="582"/>
      <c r="GP2" s="582"/>
      <c r="GQ2" s="582"/>
      <c r="GR2" s="582"/>
      <c r="GS2" s="583"/>
      <c r="GT2" s="584"/>
      <c r="GU2" s="581">
        <v>29</v>
      </c>
      <c r="GV2" s="582"/>
      <c r="GW2" s="582"/>
      <c r="GX2" s="582"/>
      <c r="GY2" s="582"/>
      <c r="GZ2" s="583"/>
      <c r="HA2" s="584"/>
      <c r="HB2" s="581">
        <v>30</v>
      </c>
      <c r="HC2" s="582"/>
      <c r="HD2" s="582"/>
      <c r="HE2" s="582"/>
      <c r="HF2" s="582"/>
      <c r="HG2" s="583"/>
      <c r="HH2" s="584"/>
      <c r="HI2" s="581">
        <v>31</v>
      </c>
      <c r="HJ2" s="582"/>
      <c r="HK2" s="582"/>
      <c r="HL2" s="582"/>
      <c r="HM2" s="582"/>
      <c r="HN2" s="583"/>
      <c r="HO2" s="584"/>
      <c r="HP2" s="581">
        <v>32</v>
      </c>
      <c r="HQ2" s="582"/>
      <c r="HR2" s="582"/>
      <c r="HS2" s="582"/>
      <c r="HT2" s="582"/>
      <c r="HU2" s="583"/>
      <c r="HV2" s="584"/>
      <c r="HW2" s="581">
        <v>33</v>
      </c>
      <c r="HX2" s="582"/>
      <c r="HY2" s="582"/>
      <c r="HZ2" s="582"/>
      <c r="IA2" s="582"/>
      <c r="IB2" s="583"/>
      <c r="IC2" s="584"/>
      <c r="ID2" s="581">
        <v>34</v>
      </c>
      <c r="IE2" s="582"/>
      <c r="IF2" s="582"/>
      <c r="IG2" s="582"/>
      <c r="IH2" s="582"/>
      <c r="II2" s="583"/>
      <c r="IJ2" s="584"/>
      <c r="IK2" s="581">
        <v>35</v>
      </c>
      <c r="IL2" s="582"/>
      <c r="IM2" s="582"/>
      <c r="IN2" s="582"/>
      <c r="IO2" s="582"/>
      <c r="IP2" s="583"/>
      <c r="IQ2" s="584"/>
      <c r="IR2" s="581">
        <v>36</v>
      </c>
      <c r="IS2" s="582"/>
      <c r="IT2" s="582"/>
      <c r="IU2" s="582"/>
      <c r="IV2" s="582"/>
      <c r="IW2" s="583"/>
      <c r="IX2" s="584"/>
      <c r="IY2" s="581">
        <v>37</v>
      </c>
      <c r="IZ2" s="582"/>
      <c r="JA2" s="582"/>
      <c r="JB2" s="582"/>
      <c r="JC2" s="582"/>
      <c r="JD2" s="583"/>
      <c r="JE2" s="584"/>
      <c r="JF2" s="581">
        <v>38</v>
      </c>
      <c r="JG2" s="582"/>
      <c r="JH2" s="582"/>
      <c r="JI2" s="582"/>
      <c r="JJ2" s="582"/>
      <c r="JK2" s="583"/>
      <c r="JL2" s="584"/>
      <c r="JM2" s="581">
        <v>39</v>
      </c>
      <c r="JN2" s="582"/>
      <c r="JO2" s="582"/>
      <c r="JP2" s="582"/>
      <c r="JQ2" s="582"/>
      <c r="JR2" s="583"/>
      <c r="JS2" s="584"/>
      <c r="JT2" s="581">
        <v>40</v>
      </c>
      <c r="JU2" s="582"/>
      <c r="JV2" s="582"/>
      <c r="JW2" s="582"/>
      <c r="JX2" s="582"/>
      <c r="JY2" s="583"/>
      <c r="JZ2" s="584"/>
      <c r="KA2" s="581">
        <v>41</v>
      </c>
      <c r="KB2" s="582"/>
      <c r="KC2" s="582"/>
      <c r="KD2" s="582"/>
      <c r="KE2" s="582"/>
      <c r="KF2" s="583"/>
      <c r="KG2" s="584"/>
      <c r="KH2" s="581">
        <v>42</v>
      </c>
      <c r="KI2" s="582"/>
      <c r="KJ2" s="582"/>
      <c r="KK2" s="582"/>
      <c r="KL2" s="582"/>
      <c r="KM2" s="583"/>
      <c r="KN2" s="584"/>
      <c r="KO2" s="139" t="s">
        <v>50</v>
      </c>
      <c r="KP2" s="592" t="s">
        <v>45</v>
      </c>
      <c r="KQ2" s="593"/>
      <c r="KR2" s="593"/>
      <c r="KS2" s="594"/>
      <c r="KT2" s="589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0"/>
      <c r="C3" s="604"/>
      <c r="D3" s="590"/>
      <c r="E3" s="590"/>
      <c r="F3" s="140" t="s">
        <v>15</v>
      </c>
      <c r="G3" s="585" t="s">
        <v>33</v>
      </c>
      <c r="H3" s="586"/>
      <c r="I3" s="586"/>
      <c r="J3" s="586"/>
      <c r="K3" s="586"/>
      <c r="L3" s="587"/>
      <c r="M3" s="588"/>
      <c r="N3" s="585" t="s">
        <v>33</v>
      </c>
      <c r="O3" s="586"/>
      <c r="P3" s="586"/>
      <c r="Q3" s="586"/>
      <c r="R3" s="586"/>
      <c r="S3" s="587"/>
      <c r="T3" s="588"/>
      <c r="U3" s="585" t="s">
        <v>603</v>
      </c>
      <c r="V3" s="586"/>
      <c r="W3" s="586"/>
      <c r="X3" s="586"/>
      <c r="Y3" s="586"/>
      <c r="Z3" s="587"/>
      <c r="AA3" s="588"/>
      <c r="AB3" s="585" t="s">
        <v>34</v>
      </c>
      <c r="AC3" s="586"/>
      <c r="AD3" s="586"/>
      <c r="AE3" s="586"/>
      <c r="AF3" s="586"/>
      <c r="AG3" s="587"/>
      <c r="AH3" s="588"/>
      <c r="AI3" s="585" t="s">
        <v>34</v>
      </c>
      <c r="AJ3" s="586"/>
      <c r="AK3" s="586"/>
      <c r="AL3" s="586"/>
      <c r="AM3" s="586"/>
      <c r="AN3" s="587"/>
      <c r="AO3" s="588"/>
      <c r="AP3" s="585" t="s">
        <v>34</v>
      </c>
      <c r="AQ3" s="586"/>
      <c r="AR3" s="586"/>
      <c r="AS3" s="586"/>
      <c r="AT3" s="586"/>
      <c r="AU3" s="587"/>
      <c r="AV3" s="588"/>
      <c r="AW3" s="585" t="s">
        <v>34</v>
      </c>
      <c r="AX3" s="586"/>
      <c r="AY3" s="586"/>
      <c r="AZ3" s="586"/>
      <c r="BA3" s="586"/>
      <c r="BB3" s="587"/>
      <c r="BC3" s="588"/>
      <c r="BD3" s="585" t="s">
        <v>604</v>
      </c>
      <c r="BE3" s="586"/>
      <c r="BF3" s="586"/>
      <c r="BG3" s="586"/>
      <c r="BH3" s="586"/>
      <c r="BI3" s="587"/>
      <c r="BJ3" s="588"/>
      <c r="BK3" s="585" t="s">
        <v>35</v>
      </c>
      <c r="BL3" s="586"/>
      <c r="BM3" s="586"/>
      <c r="BN3" s="586"/>
      <c r="BO3" s="586"/>
      <c r="BP3" s="587"/>
      <c r="BQ3" s="588"/>
      <c r="BR3" s="585" t="s">
        <v>35</v>
      </c>
      <c r="BS3" s="586"/>
      <c r="BT3" s="586"/>
      <c r="BU3" s="586"/>
      <c r="BV3" s="586"/>
      <c r="BW3" s="587"/>
      <c r="BX3" s="588"/>
      <c r="BY3" s="585" t="s">
        <v>35</v>
      </c>
      <c r="BZ3" s="586"/>
      <c r="CA3" s="586"/>
      <c r="CB3" s="586"/>
      <c r="CC3" s="586"/>
      <c r="CD3" s="587"/>
      <c r="CE3" s="588"/>
      <c r="CF3" s="585" t="s">
        <v>605</v>
      </c>
      <c r="CG3" s="586"/>
      <c r="CH3" s="586"/>
      <c r="CI3" s="586"/>
      <c r="CJ3" s="586"/>
      <c r="CK3" s="587"/>
      <c r="CL3" s="588"/>
      <c r="CM3" s="585" t="s">
        <v>36</v>
      </c>
      <c r="CN3" s="586"/>
      <c r="CO3" s="586"/>
      <c r="CP3" s="586"/>
      <c r="CQ3" s="586"/>
      <c r="CR3" s="587"/>
      <c r="CS3" s="588"/>
      <c r="CT3" s="585" t="s">
        <v>36</v>
      </c>
      <c r="CU3" s="586"/>
      <c r="CV3" s="586"/>
      <c r="CW3" s="586"/>
      <c r="CX3" s="586"/>
      <c r="CY3" s="587"/>
      <c r="CZ3" s="588"/>
      <c r="DA3" s="585" t="s">
        <v>36</v>
      </c>
      <c r="DB3" s="586"/>
      <c r="DC3" s="586"/>
      <c r="DD3" s="586"/>
      <c r="DE3" s="586"/>
      <c r="DF3" s="587"/>
      <c r="DG3" s="588"/>
      <c r="DH3" s="585" t="s">
        <v>36</v>
      </c>
      <c r="DI3" s="586"/>
      <c r="DJ3" s="586"/>
      <c r="DK3" s="586"/>
      <c r="DL3" s="586"/>
      <c r="DM3" s="587"/>
      <c r="DN3" s="588"/>
      <c r="DO3" s="585" t="s">
        <v>37</v>
      </c>
      <c r="DP3" s="586"/>
      <c r="DQ3" s="586"/>
      <c r="DR3" s="586"/>
      <c r="DS3" s="586"/>
      <c r="DT3" s="587"/>
      <c r="DU3" s="588"/>
      <c r="DV3" s="585" t="s">
        <v>37</v>
      </c>
      <c r="DW3" s="586"/>
      <c r="DX3" s="586"/>
      <c r="DY3" s="586"/>
      <c r="DZ3" s="586"/>
      <c r="EA3" s="587"/>
      <c r="EB3" s="588"/>
      <c r="EC3" s="585" t="s">
        <v>37</v>
      </c>
      <c r="ED3" s="586"/>
      <c r="EE3" s="586"/>
      <c r="EF3" s="586"/>
      <c r="EG3" s="586"/>
      <c r="EH3" s="587"/>
      <c r="EI3" s="588"/>
      <c r="EJ3" s="585" t="s">
        <v>37</v>
      </c>
      <c r="EK3" s="586"/>
      <c r="EL3" s="586"/>
      <c r="EM3" s="586"/>
      <c r="EN3" s="586"/>
      <c r="EO3" s="587"/>
      <c r="EP3" s="588"/>
      <c r="EQ3" s="585" t="s">
        <v>607</v>
      </c>
      <c r="ER3" s="586"/>
      <c r="ES3" s="586"/>
      <c r="ET3" s="586"/>
      <c r="EU3" s="586"/>
      <c r="EV3" s="587"/>
      <c r="EW3" s="588"/>
      <c r="EX3" s="585" t="s">
        <v>38</v>
      </c>
      <c r="EY3" s="586"/>
      <c r="EZ3" s="586"/>
      <c r="FA3" s="586"/>
      <c r="FB3" s="586"/>
      <c r="FC3" s="587"/>
      <c r="FD3" s="588"/>
      <c r="FE3" s="585" t="s">
        <v>39</v>
      </c>
      <c r="FF3" s="586"/>
      <c r="FG3" s="586"/>
      <c r="FH3" s="586"/>
      <c r="FI3" s="586"/>
      <c r="FJ3" s="587"/>
      <c r="FK3" s="588"/>
      <c r="FL3" s="585" t="s">
        <v>39</v>
      </c>
      <c r="FM3" s="586"/>
      <c r="FN3" s="586"/>
      <c r="FO3" s="586"/>
      <c r="FP3" s="586"/>
      <c r="FQ3" s="587"/>
      <c r="FR3" s="588"/>
      <c r="FS3" s="585" t="s">
        <v>39</v>
      </c>
      <c r="FT3" s="586"/>
      <c r="FU3" s="586"/>
      <c r="FV3" s="586"/>
      <c r="FW3" s="586"/>
      <c r="FX3" s="587"/>
      <c r="FY3" s="588"/>
      <c r="FZ3" s="585" t="s">
        <v>39</v>
      </c>
      <c r="GA3" s="586"/>
      <c r="GB3" s="586"/>
      <c r="GC3" s="586"/>
      <c r="GD3" s="586"/>
      <c r="GE3" s="587"/>
      <c r="GF3" s="588"/>
      <c r="GG3" s="585" t="s">
        <v>40</v>
      </c>
      <c r="GH3" s="586"/>
      <c r="GI3" s="586"/>
      <c r="GJ3" s="586"/>
      <c r="GK3" s="586"/>
      <c r="GL3" s="587"/>
      <c r="GM3" s="588"/>
      <c r="GN3" s="585" t="s">
        <v>40</v>
      </c>
      <c r="GO3" s="586"/>
      <c r="GP3" s="586"/>
      <c r="GQ3" s="586"/>
      <c r="GR3" s="586"/>
      <c r="GS3" s="587"/>
      <c r="GT3" s="588"/>
      <c r="GU3" s="585" t="s">
        <v>40</v>
      </c>
      <c r="GV3" s="586"/>
      <c r="GW3" s="586"/>
      <c r="GX3" s="586"/>
      <c r="GY3" s="586"/>
      <c r="GZ3" s="587"/>
      <c r="HA3" s="588"/>
      <c r="HB3" s="585" t="s">
        <v>40</v>
      </c>
      <c r="HC3" s="586"/>
      <c r="HD3" s="586"/>
      <c r="HE3" s="586"/>
      <c r="HF3" s="586"/>
      <c r="HG3" s="587"/>
      <c r="HH3" s="588"/>
      <c r="HI3" s="585" t="s">
        <v>610</v>
      </c>
      <c r="HJ3" s="586"/>
      <c r="HK3" s="586"/>
      <c r="HL3" s="586"/>
      <c r="HM3" s="586"/>
      <c r="HN3" s="587"/>
      <c r="HO3" s="588"/>
      <c r="HP3" s="585" t="s">
        <v>29</v>
      </c>
      <c r="HQ3" s="586"/>
      <c r="HR3" s="586"/>
      <c r="HS3" s="586"/>
      <c r="HT3" s="586"/>
      <c r="HU3" s="587"/>
      <c r="HV3" s="588"/>
      <c r="HW3" s="585" t="s">
        <v>29</v>
      </c>
      <c r="HX3" s="586"/>
      <c r="HY3" s="586"/>
      <c r="HZ3" s="586"/>
      <c r="IA3" s="586"/>
      <c r="IB3" s="587"/>
      <c r="IC3" s="588"/>
      <c r="ID3" s="585" t="s">
        <v>29</v>
      </c>
      <c r="IE3" s="586"/>
      <c r="IF3" s="586"/>
      <c r="IG3" s="586"/>
      <c r="IH3" s="586"/>
      <c r="II3" s="587"/>
      <c r="IJ3" s="588"/>
      <c r="IK3" s="585" t="s">
        <v>599</v>
      </c>
      <c r="IL3" s="586"/>
      <c r="IM3" s="586"/>
      <c r="IN3" s="586"/>
      <c r="IO3" s="586"/>
      <c r="IP3" s="587"/>
      <c r="IQ3" s="588"/>
      <c r="IR3" s="585" t="s">
        <v>30</v>
      </c>
      <c r="IS3" s="586"/>
      <c r="IT3" s="586"/>
      <c r="IU3" s="586"/>
      <c r="IV3" s="586"/>
      <c r="IW3" s="587"/>
      <c r="IX3" s="588"/>
      <c r="IY3" s="585" t="s">
        <v>30</v>
      </c>
      <c r="IZ3" s="586"/>
      <c r="JA3" s="586"/>
      <c r="JB3" s="586"/>
      <c r="JC3" s="586"/>
      <c r="JD3" s="587"/>
      <c r="JE3" s="588"/>
      <c r="JF3" s="585" t="s">
        <v>30</v>
      </c>
      <c r="JG3" s="586"/>
      <c r="JH3" s="586"/>
      <c r="JI3" s="586"/>
      <c r="JJ3" s="586"/>
      <c r="JK3" s="587"/>
      <c r="JL3" s="588"/>
      <c r="JM3" s="585" t="s">
        <v>600</v>
      </c>
      <c r="JN3" s="586"/>
      <c r="JO3" s="586"/>
      <c r="JP3" s="586"/>
      <c r="JQ3" s="586"/>
      <c r="JR3" s="587"/>
      <c r="JS3" s="588"/>
      <c r="JT3" s="585" t="s">
        <v>31</v>
      </c>
      <c r="JU3" s="586"/>
      <c r="JV3" s="586"/>
      <c r="JW3" s="586"/>
      <c r="JX3" s="586"/>
      <c r="JY3" s="587"/>
      <c r="JZ3" s="588"/>
      <c r="KA3" s="585" t="s">
        <v>31</v>
      </c>
      <c r="KB3" s="586"/>
      <c r="KC3" s="586"/>
      <c r="KD3" s="586"/>
      <c r="KE3" s="586"/>
      <c r="KF3" s="587"/>
      <c r="KG3" s="588"/>
      <c r="KH3" s="585" t="s">
        <v>31</v>
      </c>
      <c r="KI3" s="586"/>
      <c r="KJ3" s="586"/>
      <c r="KK3" s="586"/>
      <c r="KL3" s="586"/>
      <c r="KM3" s="587"/>
      <c r="KN3" s="588"/>
      <c r="KO3" s="160" t="str">
        <f>COUNTA(G6:KN6)&amp;" "&amp;"ชม."</f>
        <v>0 ชม.</v>
      </c>
      <c r="KP3" s="595"/>
      <c r="KQ3" s="596"/>
      <c r="KR3" s="596"/>
      <c r="KS3" s="597"/>
      <c r="KT3" s="590"/>
      <c r="KU3" s="115"/>
      <c r="KV3" s="115"/>
      <c r="KW3" s="115"/>
      <c r="KX3" s="115"/>
    </row>
    <row r="4" spans="1:310" s="134" customFormat="1" ht="18" customHeight="1" x14ac:dyDescent="0.5">
      <c r="A4" s="137"/>
      <c r="B4" s="600"/>
      <c r="C4" s="604"/>
      <c r="D4" s="590"/>
      <c r="E4" s="590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89" t="s">
        <v>46</v>
      </c>
      <c r="KP4" s="589" t="s">
        <v>47</v>
      </c>
      <c r="KQ4" s="589" t="s">
        <v>48</v>
      </c>
      <c r="KR4" s="589" t="s">
        <v>49</v>
      </c>
      <c r="KS4" s="589" t="s">
        <v>52</v>
      </c>
      <c r="KT4" s="590"/>
      <c r="KU4" s="137"/>
      <c r="KV4" s="137"/>
      <c r="KW4" s="137"/>
      <c r="KX4" s="137"/>
    </row>
    <row r="5" spans="1:310" ht="18" customHeight="1" x14ac:dyDescent="0.5">
      <c r="A5" s="115"/>
      <c r="B5" s="600"/>
      <c r="C5" s="604"/>
      <c r="D5" s="590"/>
      <c r="E5" s="590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0"/>
      <c r="KP5" s="590"/>
      <c r="KQ5" s="590"/>
      <c r="KR5" s="590"/>
      <c r="KS5" s="590"/>
      <c r="KT5" s="590"/>
      <c r="KU5" s="115"/>
      <c r="KV5" s="115"/>
      <c r="KW5" s="115"/>
      <c r="KX5" s="115"/>
    </row>
    <row r="6" spans="1:310" ht="18" customHeight="1" thickBot="1" x14ac:dyDescent="0.55000000000000004">
      <c r="A6" s="115"/>
      <c r="B6" s="601"/>
      <c r="C6" s="605"/>
      <c r="D6" s="602"/>
      <c r="E6" s="602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591"/>
      <c r="KP6" s="591"/>
      <c r="KQ6" s="591"/>
      <c r="KR6" s="591"/>
      <c r="KS6" s="591"/>
      <c r="KT6" s="591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3111</v>
      </c>
      <c r="D7" s="504" t="str">
        <f>IF(นักเรียน!D6="","",นักเรียน!D6)</f>
        <v>1309701275191</v>
      </c>
      <c r="E7" s="291" t="str">
        <f>IF(นักเรียน!E6="","",นักเรียน!E6)</f>
        <v>เด็กชายชัยชนะ  สุขแก้ว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3113</v>
      </c>
      <c r="D8" s="505" t="str">
        <f>IF(นักเรียน!D7="","",นักเรียน!D7)</f>
        <v>1302301037748</v>
      </c>
      <c r="E8" s="292" t="str">
        <f>IF(นักเรียน!E7="","",นักเรียน!E7)</f>
        <v>เด็กชายจิตติชัย  บัวสอน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3114</v>
      </c>
      <c r="D9" s="505" t="str">
        <f>IF(นักเรียน!D8="","",นักเรียน!D8)</f>
        <v>1399900222453</v>
      </c>
      <c r="E9" s="292" t="str">
        <f>IF(นักเรียน!E8="","",นักเรียน!E8)</f>
        <v>เด็กชายกษิดิ์เดช  ผิวผ่อง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3115</v>
      </c>
      <c r="D10" s="505" t="str">
        <f>IF(นักเรียน!D9="","",นักเรียน!D9)</f>
        <v>1302301068001</v>
      </c>
      <c r="E10" s="292" t="str">
        <f>IF(นักเรียน!E9="","",นักเรียน!E9)</f>
        <v>เด็กชายจักรภัทร  สุรพล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3116</v>
      </c>
      <c r="D11" s="505" t="str">
        <f>IF(นักเรียน!D10="","",นักเรียน!D10)</f>
        <v>1302301068442</v>
      </c>
      <c r="E11" s="292" t="str">
        <f>IF(นักเรียน!E10="","",นักเรียน!E10)</f>
        <v>เด็กชายปิยวัช  วงค์ซอง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3117</v>
      </c>
      <c r="D12" s="505" t="str">
        <f>IF(นักเรียน!D11="","",นักเรียน!D11)</f>
        <v>1302301067217</v>
      </c>
      <c r="E12" s="292" t="str">
        <f>IF(นักเรียน!E11="","",นักเรียน!E11)</f>
        <v>เด็กชายสิรภพ  วงค์ชาลี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3118</v>
      </c>
      <c r="D13" s="505" t="str">
        <f>IF(นักเรียน!D12="","",นักเรียน!D12)</f>
        <v>1209702188918</v>
      </c>
      <c r="E13" s="292" t="str">
        <f>IF(นักเรียน!E12="","",นักเรียน!E12)</f>
        <v>เด็กชายฉัตรดนัย เกณฑ์การ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3119</v>
      </c>
      <c r="D14" s="505" t="str">
        <f>IF(นักเรียน!D13="","",นักเรียน!D13)</f>
        <v>1302301068582</v>
      </c>
      <c r="E14" s="292" t="str">
        <f>IF(นักเรียน!E13="","",นักเรียน!E13)</f>
        <v>เด็กชายธนวัฒน์  ตะวงษ์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3120</v>
      </c>
      <c r="D15" s="505" t="str">
        <f>IF(นักเรียน!D14="","",นักเรียน!D14)</f>
        <v>1302301068574</v>
      </c>
      <c r="E15" s="292" t="str">
        <f>IF(นักเรียน!E14="","",นักเรียน!E14)</f>
        <v>เด็กชายนันทิชานนท์   คะมาปะเต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3121</v>
      </c>
      <c r="D16" s="505" t="str">
        <f>IF(นักเรียน!D15="","",นักเรียน!D15)</f>
        <v>1369900693057</v>
      </c>
      <c r="E16" s="292" t="str">
        <f>IF(นักเรียน!E15="","",นักเรียน!E15)</f>
        <v>เด็กชายอนุกูล  จันคำ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3122</v>
      </c>
      <c r="D17" s="505" t="str">
        <f>IF(นักเรียน!D16="","",นักเรียน!D16)</f>
        <v>302301066954</v>
      </c>
      <c r="E17" s="292" t="str">
        <f>IF(นักเรียน!E16="","",นักเรียน!E16)</f>
        <v>เด็กหญิงดาหวัน  พันโนราช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3123</v>
      </c>
      <c r="D18" s="505" t="str">
        <f>IF(นักเรียน!D17="","",นักเรียน!D17)</f>
        <v>1369900661317</v>
      </c>
      <c r="E18" s="292" t="str">
        <f>IF(นักเรียน!E17="","",นักเรียน!E17)</f>
        <v>เด็กหญิงน้ำทิพย์  บุญเจริญ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3124</v>
      </c>
      <c r="D19" s="505" t="str">
        <f>IF(นักเรียน!D18="","",นักเรียน!D18)</f>
        <v>1302301067411</v>
      </c>
      <c r="E19" s="292" t="str">
        <f>IF(นักเรียน!E18="","",นักเรียน!E18)</f>
        <v>เด็กหญิงสุภัสสรา  ฤทธิ์ลคร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3125</v>
      </c>
      <c r="D20" s="505" t="str">
        <f>IF(นักเรียน!D19="","",นักเรียน!D19)</f>
        <v>1369900668664</v>
      </c>
      <c r="E20" s="292" t="str">
        <f>IF(นักเรียน!E19="","",นักเรียน!E19)</f>
        <v>เด็กหญิงวิษา  วงษ์ชาลี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3127</v>
      </c>
      <c r="D21" s="505" t="str">
        <f>IF(นักเรียน!D20="","",นักเรียน!D20)</f>
        <v>1369900674443</v>
      </c>
      <c r="E21" s="292" t="str">
        <f>IF(นักเรียน!E20="","",นักเรียน!E20)</f>
        <v>เด็กหญิงปวิชญา  มาตรนอก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3128</v>
      </c>
      <c r="D22" s="505" t="str">
        <f>IF(นักเรียน!D21="","",นักเรียน!D21)</f>
        <v>1302301067918</v>
      </c>
      <c r="E22" s="292" t="str">
        <f>IF(นักเรียน!E21="","",นักเรียน!E21)</f>
        <v>เด็กหญิงอริศรา  แก้วมาลัย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3131</v>
      </c>
      <c r="D23" s="505" t="str">
        <f>IF(นักเรียน!D22="","",นักเรียน!D22)</f>
        <v>1302301068426</v>
      </c>
      <c r="E23" s="292" t="str">
        <f>IF(นักเรียน!E22="","",นักเรียน!E22)</f>
        <v>เด็กหญิงจิดาภา  ชัยชมภู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3132</v>
      </c>
      <c r="D24" s="505" t="str">
        <f>IF(นักเรียน!D23="","",นักเรียน!D23)</f>
        <v>1369900690783</v>
      </c>
      <c r="E24" s="292" t="str">
        <f>IF(นักเรียน!E23="","",นักเรียน!E23)</f>
        <v>เด็กหญิงจิรนันท์  ยงยุทธ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3134</v>
      </c>
      <c r="D25" s="505" t="str">
        <f>IF(นักเรียน!D24="","",นักเรียน!D24)</f>
        <v>1302301069155</v>
      </c>
      <c r="E25" s="292" t="str">
        <f>IF(นักเรียน!E24="","",นักเรียน!E24)</f>
        <v>เด็กหญิงเกวลี  ดวงจันนี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3177</v>
      </c>
      <c r="D26" s="505" t="str">
        <f>IF(นักเรียน!D25="","",นักเรียน!D25)</f>
        <v>1580401291239</v>
      </c>
      <c r="E26" s="292" t="str">
        <f>IF(นักเรียน!E25="","",นักเรียน!E25)</f>
        <v>เด็กหญิงปริสรา  เผือกนอก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3276</v>
      </c>
      <c r="D27" s="505" t="str">
        <f>IF(นักเรียน!D26="","",นักเรียน!D26)</f>
        <v>1319901003607</v>
      </c>
      <c r="E27" s="292" t="str">
        <f>IF(นักเรียน!E26="","",นักเรียน!E26)</f>
        <v>เด็กชายทินกร  ภูศรี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3278</v>
      </c>
      <c r="D28" s="505" t="str">
        <f>IF(นักเรียน!D27="","",นักเรียน!D27)</f>
        <v>1229901087801</v>
      </c>
      <c r="E28" s="292" t="str">
        <f>IF(นักเรียน!E27="","",นักเรียน!E27)</f>
        <v>เด็กหญิงปาริษา  ตะวันคำ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3288</v>
      </c>
      <c r="D29" s="505" t="str">
        <f>IF(นักเรียน!D28="","",นักเรียน!D28)</f>
        <v>1319900969389</v>
      </c>
      <c r="E29" s="292" t="str">
        <f>IF(นักเรียน!E28="","",นักเรียน!E28)</f>
        <v>เด็กหญิงพิมลรัตน์  สุขสวัสดิ์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3289</v>
      </c>
      <c r="D30" s="505" t="str">
        <f>IF(นักเรียน!D29="","",นักเรียน!D29)</f>
        <v>1407700030230</v>
      </c>
      <c r="E30" s="292" t="str">
        <f>IF(นักเรียน!E29="","",นักเรียน!E29)</f>
        <v>เด็กหญิงอรอุมา  วงษ์ชาลี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3317</v>
      </c>
      <c r="D31" s="505" t="str">
        <f>IF(นักเรียน!D30="","",นักเรียน!D30)</f>
        <v>1260300137342</v>
      </c>
      <c r="E31" s="292" t="str">
        <f>IF(นักเรียน!E30="","",นักเรียน!E30)</f>
        <v>เด็กชายฉัตรชัย  สุขจันทร์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22" t="s">
        <v>0</v>
      </c>
      <c r="C2" s="622" t="s">
        <v>1</v>
      </c>
      <c r="D2" s="624" t="s">
        <v>2</v>
      </c>
      <c r="E2" s="380"/>
      <c r="F2" s="630" t="str">
        <f>"การวัดผลกลางปี รายวิชา "&amp;Home!C11&amp;" "&amp;Home!C12</f>
        <v>การวัดผลกลางปี รายวิชา  ส.14101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2"/>
      <c r="AA2" s="630" t="str">
        <f>F2</f>
        <v>การวัดผลกลางปี รายวิชา  ส.14101</v>
      </c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2"/>
      <c r="AT2" s="627" t="s">
        <v>128</v>
      </c>
      <c r="AU2" s="628"/>
      <c r="AV2" s="628"/>
      <c r="AW2" s="628"/>
      <c r="AX2" s="628"/>
      <c r="AY2" s="628"/>
      <c r="AZ2" s="629"/>
      <c r="BA2" s="612" t="s">
        <v>127</v>
      </c>
      <c r="BB2" s="613" t="s">
        <v>61</v>
      </c>
      <c r="BC2" s="610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22"/>
      <c r="C3" s="622"/>
      <c r="D3" s="624"/>
      <c r="E3" s="381"/>
      <c r="F3" s="619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1"/>
      <c r="AA3" s="619" t="str">
        <f>F3</f>
        <v>คะแนนผลการเรียนรู้ตามตัวชี้วัด ภาคเรียนที่ 1</v>
      </c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385" t="s">
        <v>4</v>
      </c>
      <c r="AS3" s="56" t="s">
        <v>5</v>
      </c>
      <c r="AT3" s="616" t="s">
        <v>144</v>
      </c>
      <c r="AU3" s="617"/>
      <c r="AV3" s="617"/>
      <c r="AW3" s="617"/>
      <c r="AX3" s="617"/>
      <c r="AY3" s="618"/>
      <c r="AZ3" s="392" t="s">
        <v>5</v>
      </c>
      <c r="BA3" s="612"/>
      <c r="BB3" s="614"/>
      <c r="BC3" s="610"/>
      <c r="BD3" s="137"/>
      <c r="BE3" s="137"/>
      <c r="BF3" s="137"/>
      <c r="BG3" s="137"/>
    </row>
    <row r="4" spans="1:59" ht="18" customHeight="1" x14ac:dyDescent="0.5">
      <c r="A4" s="115"/>
      <c r="B4" s="622"/>
      <c r="C4" s="622"/>
      <c r="D4" s="625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12"/>
      <c r="BB4" s="614"/>
      <c r="BC4" s="610"/>
      <c r="BD4" s="115"/>
      <c r="BE4" s="115"/>
      <c r="BF4" s="115"/>
      <c r="BG4" s="115"/>
    </row>
    <row r="5" spans="1:59" ht="18" customHeight="1" thickBot="1" x14ac:dyDescent="0.55000000000000004">
      <c r="A5" s="115"/>
      <c r="B5" s="623"/>
      <c r="C5" s="623"/>
      <c r="D5" s="626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15"/>
      <c r="BC5" s="611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3111</v>
      </c>
      <c r="D6" s="608" t="str">
        <f>IF(นักเรียน!E6="","",นักเรียน!E6)</f>
        <v>เด็กชายชัยชนะ  สุขแก้ว</v>
      </c>
      <c r="E6" s="609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3113</v>
      </c>
      <c r="D7" s="606" t="str">
        <f>IF(นักเรียน!E7="","",นักเรียน!E7)</f>
        <v>เด็กชายจิตติชัย  บัวสอน</v>
      </c>
      <c r="E7" s="60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3114</v>
      </c>
      <c r="D8" s="606" t="str">
        <f>IF(นักเรียน!E8="","",นักเรียน!E8)</f>
        <v>เด็กชายกษิดิ์เดช  ผิวผ่อง</v>
      </c>
      <c r="E8" s="60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3115</v>
      </c>
      <c r="D9" s="606" t="str">
        <f>IF(นักเรียน!E9="","",นักเรียน!E9)</f>
        <v>เด็กชายจักรภัทร  สุรพล</v>
      </c>
      <c r="E9" s="60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3116</v>
      </c>
      <c r="D10" s="606" t="str">
        <f>IF(นักเรียน!E10="","",นักเรียน!E10)</f>
        <v>เด็กชายปิยวัช  วงค์ซอง</v>
      </c>
      <c r="E10" s="60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3117</v>
      </c>
      <c r="D11" s="606" t="str">
        <f>IF(นักเรียน!E11="","",นักเรียน!E11)</f>
        <v>เด็กชายสิรภพ  วงค์ชาลี</v>
      </c>
      <c r="E11" s="60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3118</v>
      </c>
      <c r="D12" s="606" t="str">
        <f>IF(นักเรียน!E12="","",นักเรียน!E12)</f>
        <v>เด็กชายฉัตรดนัย เกณฑ์การ</v>
      </c>
      <c r="E12" s="60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3119</v>
      </c>
      <c r="D13" s="606" t="str">
        <f>IF(นักเรียน!E13="","",นักเรียน!E13)</f>
        <v>เด็กชายธนวัฒน์  ตะวงษ์</v>
      </c>
      <c r="E13" s="60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3120</v>
      </c>
      <c r="D14" s="606" t="str">
        <f>IF(นักเรียน!E14="","",นักเรียน!E14)</f>
        <v>เด็กชายนันทิชานนท์   คะมาปะเต</v>
      </c>
      <c r="E14" s="60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3121</v>
      </c>
      <c r="D15" s="606" t="str">
        <f>IF(นักเรียน!E15="","",นักเรียน!E15)</f>
        <v>เด็กชายอนุกูล  จันคำ</v>
      </c>
      <c r="E15" s="60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3122</v>
      </c>
      <c r="D16" s="606" t="str">
        <f>IF(นักเรียน!E16="","",นักเรียน!E16)</f>
        <v>เด็กหญิงดาหวัน  พันโนราช</v>
      </c>
      <c r="E16" s="60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3123</v>
      </c>
      <c r="D17" s="606" t="str">
        <f>IF(นักเรียน!E17="","",นักเรียน!E17)</f>
        <v>เด็กหญิงน้ำทิพย์  บุญเจริญ</v>
      </c>
      <c r="E17" s="60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3124</v>
      </c>
      <c r="D18" s="606" t="str">
        <f>IF(นักเรียน!E18="","",นักเรียน!E18)</f>
        <v>เด็กหญิงสุภัสสรา  ฤทธิ์ลคร</v>
      </c>
      <c r="E18" s="60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3125</v>
      </c>
      <c r="D19" s="606" t="str">
        <f>IF(นักเรียน!E19="","",นักเรียน!E19)</f>
        <v>เด็กหญิงวิษา  วงษ์ชาลี</v>
      </c>
      <c r="E19" s="60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3127</v>
      </c>
      <c r="D20" s="606" t="str">
        <f>IF(นักเรียน!E20="","",นักเรียน!E20)</f>
        <v>เด็กหญิงปวิชญา  มาตรนอก</v>
      </c>
      <c r="E20" s="60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3128</v>
      </c>
      <c r="D21" s="606" t="str">
        <f>IF(นักเรียน!E21="","",นักเรียน!E21)</f>
        <v>เด็กหญิงอริศรา  แก้วมาลัย</v>
      </c>
      <c r="E21" s="60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3131</v>
      </c>
      <c r="D22" s="606" t="str">
        <f>IF(นักเรียน!E22="","",นักเรียน!E22)</f>
        <v>เด็กหญิงจิดาภา  ชัยชมภู</v>
      </c>
      <c r="E22" s="60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3132</v>
      </c>
      <c r="D23" s="606" t="str">
        <f>IF(นักเรียน!E23="","",นักเรียน!E23)</f>
        <v>เด็กหญิงจิรนันท์  ยงยุทธ</v>
      </c>
      <c r="E23" s="60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3134</v>
      </c>
      <c r="D24" s="606" t="str">
        <f>IF(นักเรียน!E24="","",นักเรียน!E24)</f>
        <v>เด็กหญิงเกวลี  ดวงจันนี</v>
      </c>
      <c r="E24" s="60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3177</v>
      </c>
      <c r="D25" s="606" t="str">
        <f>IF(นักเรียน!E25="","",นักเรียน!E25)</f>
        <v>เด็กหญิงปริสรา  เผือกนอก</v>
      </c>
      <c r="E25" s="60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3276</v>
      </c>
      <c r="D26" s="606" t="str">
        <f>IF(นักเรียน!E26="","",นักเรียน!E26)</f>
        <v>เด็กชายทินกร  ภูศรี</v>
      </c>
      <c r="E26" s="60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3278</v>
      </c>
      <c r="D27" s="606" t="str">
        <f>IF(นักเรียน!E27="","",นักเรียน!E27)</f>
        <v>เด็กหญิงปาริษา  ตะวันคำ</v>
      </c>
      <c r="E27" s="60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3288</v>
      </c>
      <c r="D28" s="606" t="str">
        <f>IF(นักเรียน!E28="","",นักเรียน!E28)</f>
        <v>เด็กหญิงพิมลรัตน์  สุขสวัสดิ์</v>
      </c>
      <c r="E28" s="60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3289</v>
      </c>
      <c r="D29" s="606" t="str">
        <f>IF(นักเรียน!E29="","",นักเรียน!E29)</f>
        <v>เด็กหญิงอรอุมา  วงษ์ชาลี</v>
      </c>
      <c r="E29" s="60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3317</v>
      </c>
      <c r="D30" s="606" t="str">
        <f>IF(นักเรียน!E30="","",นักเรียน!E30)</f>
        <v>เด็กชายฉัตรชัย  สุขจันทร์</v>
      </c>
      <c r="E30" s="60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06" t="str">
        <f>IF(นักเรียน!E31="","",นักเรียน!E31)</f>
        <v/>
      </c>
      <c r="E31" s="60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06" t="str">
        <f>IF(นักเรียน!E32="","",นักเรียน!E32)</f>
        <v/>
      </c>
      <c r="E32" s="60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06" t="str">
        <f>IF(นักเรียน!E33="","",นักเรียน!E33)</f>
        <v/>
      </c>
      <c r="E33" s="60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06" t="str">
        <f>IF(นักเรียน!E34="","",นักเรียน!E34)</f>
        <v/>
      </c>
      <c r="E34" s="60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6" t="str">
        <f>IF(นักเรียน!E35="","",นักเรียน!E35)</f>
        <v/>
      </c>
      <c r="E35" s="60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6" t="str">
        <f>IF(นักเรียน!E36="","",นักเรียน!E36)</f>
        <v/>
      </c>
      <c r="E36" s="60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6" t="str">
        <f>IF(นักเรียน!E37="","",นักเรียน!E37)</f>
        <v/>
      </c>
      <c r="E37" s="60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6" t="str">
        <f>IF(นักเรียน!E38="","",นักเรียน!E38)</f>
        <v/>
      </c>
      <c r="E38" s="60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6" t="str">
        <f>IF(นักเรียน!E39="","",นักเรียน!E39)</f>
        <v/>
      </c>
      <c r="E39" s="60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6" t="str">
        <f>IF(นักเรียน!E40="","",นักเรียน!E40)</f>
        <v/>
      </c>
      <c r="E40" s="60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6" t="str">
        <f>IF(นักเรียน!E41="","",นักเรียน!E41)</f>
        <v/>
      </c>
      <c r="E41" s="60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6" t="str">
        <f>IF(นักเรียน!E42="","",นักเรียน!E42)</f>
        <v/>
      </c>
      <c r="E42" s="60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6" t="str">
        <f>IF(นักเรียน!E43="","",นักเรียน!E43)</f>
        <v/>
      </c>
      <c r="E43" s="60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6" t="str">
        <f>IF(นักเรียน!E44="","",นักเรียน!E44)</f>
        <v/>
      </c>
      <c r="E44" s="60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6" t="str">
        <f>IF(นักเรียน!E45="","",นักเรียน!E45)</f>
        <v/>
      </c>
      <c r="E45" s="60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6" t="str">
        <f>IF(นักเรียน!E46="","",นักเรียน!E46)</f>
        <v/>
      </c>
      <c r="E46" s="60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6" t="str">
        <f>IF(นักเรียน!E47="","",นักเรียน!E47)</f>
        <v/>
      </c>
      <c r="E47" s="60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6" t="str">
        <f>IF(นักเรียน!E48="","",นักเรียน!E48)</f>
        <v/>
      </c>
      <c r="E48" s="60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6" t="str">
        <f>IF(นักเรียน!E49="","",นักเรียน!E49)</f>
        <v/>
      </c>
      <c r="E49" s="60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6" t="str">
        <f>IF(นักเรียน!E50="","",นักเรียน!E50)</f>
        <v/>
      </c>
      <c r="E50" s="60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6" t="str">
        <f>IF(นักเรียน!E51="","",นักเรียน!E51)</f>
        <v/>
      </c>
      <c r="E51" s="60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6" t="str">
        <f>IF(นักเรียน!E52="","",นักเรียน!E52)</f>
        <v/>
      </c>
      <c r="E52" s="60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6" t="str">
        <f>IF(นักเรียน!E53="","",นักเรียน!E53)</f>
        <v/>
      </c>
      <c r="E53" s="60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6" t="str">
        <f>IF(นักเรียน!E54="","",นักเรียน!E54)</f>
        <v/>
      </c>
      <c r="E54" s="60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6" t="str">
        <f>IF(นักเรียน!E55="","",นักเรียน!E55)</f>
        <v/>
      </c>
      <c r="E55" s="60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8" t="s">
        <v>378</v>
      </c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648"/>
      <c r="AU1" s="648"/>
      <c r="AV1" s="648"/>
      <c r="AW1" s="648"/>
      <c r="AX1" s="648"/>
      <c r="AY1" s="648"/>
      <c r="AZ1" s="648"/>
      <c r="BA1" s="648"/>
      <c r="BB1" s="648"/>
      <c r="BC1" s="648"/>
      <c r="BD1" s="648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37" t="s">
        <v>0</v>
      </c>
      <c r="C2" s="637" t="s">
        <v>1</v>
      </c>
      <c r="D2" s="639" t="s">
        <v>2</v>
      </c>
      <c r="E2" s="361"/>
      <c r="F2" s="642" t="str">
        <f>"การวัดผลปลายปี รายวิชา "&amp;Home!C11&amp;" "&amp;Home!C12</f>
        <v>การวัดผลปลายปี รายวิชา  ส.14101</v>
      </c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4"/>
      <c r="AA2" s="642" t="str">
        <f>F2</f>
        <v>การวัดผลปลายปี รายวิชา  ส.14101</v>
      </c>
      <c r="AB2" s="643"/>
      <c r="AC2" s="643"/>
      <c r="AD2" s="643"/>
      <c r="AE2" s="643"/>
      <c r="AF2" s="643"/>
      <c r="AG2" s="643"/>
      <c r="AH2" s="643"/>
      <c r="AI2" s="643"/>
      <c r="AJ2" s="643"/>
      <c r="AK2" s="643"/>
      <c r="AL2" s="643"/>
      <c r="AM2" s="643"/>
      <c r="AN2" s="643"/>
      <c r="AO2" s="643"/>
      <c r="AP2" s="643"/>
      <c r="AQ2" s="643"/>
      <c r="AR2" s="643"/>
      <c r="AS2" s="644"/>
      <c r="AT2" s="659" t="s">
        <v>129</v>
      </c>
      <c r="AU2" s="660"/>
      <c r="AV2" s="660"/>
      <c r="AW2" s="660"/>
      <c r="AX2" s="660"/>
      <c r="AY2" s="660"/>
      <c r="AZ2" s="661"/>
      <c r="BA2" s="656" t="s">
        <v>131</v>
      </c>
      <c r="BB2" s="653" t="s">
        <v>130</v>
      </c>
      <c r="BC2" s="654" t="s">
        <v>60</v>
      </c>
      <c r="BD2" s="651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37"/>
      <c r="C3" s="637"/>
      <c r="D3" s="639"/>
      <c r="E3" s="362"/>
      <c r="F3" s="645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7"/>
      <c r="AA3" s="645" t="str">
        <f>F3</f>
        <v>คะแนนผลการเรียนรู้ตามตัวชี้วัด ภาคเรียนที่ 2</v>
      </c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6"/>
      <c r="AR3" s="373" t="s">
        <v>4</v>
      </c>
      <c r="AS3" s="64" t="s">
        <v>5</v>
      </c>
      <c r="AT3" s="649" t="s">
        <v>132</v>
      </c>
      <c r="AU3" s="650"/>
      <c r="AV3" s="650"/>
      <c r="AW3" s="650"/>
      <c r="AX3" s="650"/>
      <c r="AY3" s="650"/>
      <c r="AZ3" s="378" t="s">
        <v>5</v>
      </c>
      <c r="BA3" s="657"/>
      <c r="BB3" s="653"/>
      <c r="BC3" s="654"/>
      <c r="BD3" s="651"/>
      <c r="BE3" s="137"/>
      <c r="BF3" s="137"/>
      <c r="BG3" s="137"/>
      <c r="BH3" s="137"/>
      <c r="BI3" s="137"/>
    </row>
    <row r="4" spans="1:61" ht="18" customHeight="1" x14ac:dyDescent="0.5">
      <c r="A4" s="115"/>
      <c r="B4" s="637"/>
      <c r="C4" s="637"/>
      <c r="D4" s="640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8"/>
      <c r="BB4" s="653"/>
      <c r="BC4" s="654"/>
      <c r="BD4" s="651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38"/>
      <c r="C5" s="638"/>
      <c r="D5" s="641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5"/>
      <c r="BD5" s="652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35" t="str">
        <f>IF(นักเรียน!E6="","",นักเรียน!E6)</f>
        <v>เด็กชายชัยชนะ  สุขแก้ว</v>
      </c>
      <c r="E6" s="636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3" t="str">
        <f>IF(นักเรียน!E7="","",นักเรียน!E7)</f>
        <v>เด็กชายจิตติชัย  บัวสอน</v>
      </c>
      <c r="E7" s="63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3" t="str">
        <f>IF(นักเรียน!E8="","",นักเรียน!E8)</f>
        <v>เด็กชายกษิดิ์เดช  ผิวผ่อง</v>
      </c>
      <c r="E8" s="63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3" t="str">
        <f>IF(นักเรียน!E9="","",นักเรียน!E9)</f>
        <v>เด็กชายจักรภัทร  สุรพล</v>
      </c>
      <c r="E9" s="63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3" t="str">
        <f>IF(นักเรียน!E10="","",นักเรียน!E10)</f>
        <v>เด็กชายปิยวัช  วงค์ซอง</v>
      </c>
      <c r="E10" s="63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3" t="str">
        <f>IF(นักเรียน!E11="","",นักเรียน!E11)</f>
        <v>เด็กชายสิรภพ  วงค์ชาลี</v>
      </c>
      <c r="E11" s="63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3" t="str">
        <f>IF(นักเรียน!E12="","",นักเรียน!E12)</f>
        <v>เด็กชายฉัตรดนัย เกณฑ์การ</v>
      </c>
      <c r="E12" s="63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3" t="str">
        <f>IF(นักเรียน!E13="","",นักเรียน!E13)</f>
        <v>เด็กชายธนวัฒน์  ตะวงษ์</v>
      </c>
      <c r="E13" s="63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3" t="str">
        <f>IF(นักเรียน!E14="","",นักเรียน!E14)</f>
        <v>เด็กชายนันทิชานนท์   คะมาปะเต</v>
      </c>
      <c r="E14" s="63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3" t="str">
        <f>IF(นักเรียน!E15="","",นักเรียน!E15)</f>
        <v>เด็กชายอนุกูล  จันคำ</v>
      </c>
      <c r="E15" s="63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3" t="str">
        <f>IF(นักเรียน!E16="","",นักเรียน!E16)</f>
        <v>เด็กหญิงดาหวัน  พันโนราช</v>
      </c>
      <c r="E16" s="63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3" t="str">
        <f>IF(นักเรียน!E17="","",นักเรียน!E17)</f>
        <v>เด็กหญิงน้ำทิพย์  บุญเจริญ</v>
      </c>
      <c r="E17" s="63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3" t="str">
        <f>IF(นักเรียน!E18="","",นักเรียน!E18)</f>
        <v>เด็กหญิงสุภัสสรา  ฤทธิ์ลคร</v>
      </c>
      <c r="E18" s="63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3" t="str">
        <f>IF(นักเรียน!E19="","",นักเรียน!E19)</f>
        <v>เด็กหญิงวิษา  วงษ์ชาลี</v>
      </c>
      <c r="E19" s="63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3" t="str">
        <f>IF(นักเรียน!E20="","",นักเรียน!E20)</f>
        <v>เด็กหญิงปวิชญา  มาตรนอก</v>
      </c>
      <c r="E20" s="63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3" t="str">
        <f>IF(นักเรียน!E21="","",นักเรียน!E21)</f>
        <v>เด็กหญิงอริศรา  แก้วมาลัย</v>
      </c>
      <c r="E21" s="63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3" t="str">
        <f>IF(นักเรียน!E22="","",นักเรียน!E22)</f>
        <v>เด็กหญิงจิดาภา  ชัยชมภู</v>
      </c>
      <c r="E22" s="63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3" t="str">
        <f>IF(นักเรียน!E23="","",นักเรียน!E23)</f>
        <v>เด็กหญิงจิรนันท์  ยงยุทธ</v>
      </c>
      <c r="E23" s="63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3" t="str">
        <f>IF(นักเรียน!E24="","",นักเรียน!E24)</f>
        <v>เด็กหญิงเกวลี  ดวงจันนี</v>
      </c>
      <c r="E24" s="63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3" t="str">
        <f>IF(นักเรียน!E25="","",นักเรียน!E25)</f>
        <v>เด็กหญิงปริสรา  เผือกนอก</v>
      </c>
      <c r="E25" s="63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3" t="str">
        <f>IF(นักเรียน!E26="","",นักเรียน!E26)</f>
        <v>เด็กชายทินกร  ภูศรี</v>
      </c>
      <c r="E26" s="63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3" t="str">
        <f>IF(นักเรียน!E27="","",นักเรียน!E27)</f>
        <v>เด็กหญิงปาริษา  ตะวันคำ</v>
      </c>
      <c r="E27" s="63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3" t="str">
        <f>IF(นักเรียน!E28="","",นักเรียน!E28)</f>
        <v>เด็กหญิงพิมลรัตน์  สุขสวัสดิ์</v>
      </c>
      <c r="E28" s="63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3" t="str">
        <f>IF(นักเรียน!E29="","",นักเรียน!E29)</f>
        <v>เด็กหญิงอรอุมา  วงษ์ชาลี</v>
      </c>
      <c r="E29" s="63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3" t="str">
        <f>IF(นักเรียน!E30="","",นักเรียน!E30)</f>
        <v>เด็กชายฉัตรชัย  สุขจันทร์</v>
      </c>
      <c r="E30" s="63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2014-12-16T16:07:39Z</dcterms:modified>
</cp:coreProperties>
</file>