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2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<sst xmlns="http://schemas.openxmlformats.org/spreadsheetml/2006/main" count="1263" uniqueCount="775">
  <si>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</si>
  <si>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</si>
  <si>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</si>
  <si>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</si>
  <si>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</si>
  <si>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</si>
  <si>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</si>
  <si>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</si>
  <si>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</si>
  <si>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</si>
  <si>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</si>
  <si>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</si>
  <si>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</si>
  <si>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</si>
  <si>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</si>
  <si>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</si>
  <si>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</si>
  <si>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</si>
  <si>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</si>
  <si>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</si>
  <si>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</si>
  <si>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</si>
  <si>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</si>
  <si>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</si>
  <si>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</si>
  <si>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</si>
  <si>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</si>
  <si>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</si>
  <si>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</si>
  <si>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</si>
  <si>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</si>
  <si>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</si>
  <si>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</si>
  <si>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</si>
  <si>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</si>
  <si>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</si>
  <si>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</si>
  <si>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</si>
  <si>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</si>
  <si>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</si>
  <si>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</si>
  <si>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</si>
  <si>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</si>
  <si>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</si>
  <si>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</si>
  <si>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</si>
  <si>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</si>
  <si>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</si>
  <si>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</si>
  <si>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</si>
  <si>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</si>
  <si>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</si>
  <si>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</si>
  <si>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</si>
  <si>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</si>
  <si>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</si>
  <si>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</si>
  <si>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</si>
  <si>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</si>
  <si>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</si>
  <si>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</si>
  <si>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</si>
  <si>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</si>
  <si>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</si>
  <si>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</si>
  <si>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</si>
  <si>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</si>
  <si>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</si>
  <si>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</si>
  <si>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</si>
  <si>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</si>
  <si>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</si>
  <si>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</si>
  <si>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</si>
  <si>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</si>
  <si>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</si>
  <si>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</si>
  <si>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</si>
  <si>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</si>
  <si>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</si>
  <si>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</si>
  <si>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</si>
  <si>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</si>
  <si>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</si>
  <si>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</si>
  <si>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</si>
  <si>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</si>
  <si>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</si>
  <si>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</si>
  <si>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</si>
  <si>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</si>
  <si>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</si>
  <si>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</si>
  <si>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</si>
  <si>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</si>
  <si>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</si>
  <si>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</si>
  <si>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</si>
  <si>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</si>
  <si>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</si>
  <si>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</si>
  <si>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</si>
  <si>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</si>
  <si>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</si>
  <si>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</si>
  <si>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</si>
  <si>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</si>
  <si>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</si>
  <si>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</si>
  <si>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</si>
  <si>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</si>
  <si>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</si>
  <si>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</si>
  <si>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</si>
  <si>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</si>
  <si>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</si>
  <si>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</si>
  <si>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</si>
  <si>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</si>
  <si>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</si>
  <si>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</si>
  <si>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</si>
  <si>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</si>
  <si>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</si>
  <si>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</si>
  <si>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</si>
  <si>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</si>
  <si>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</si>
  <si>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</si>
  <si>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</si>
  <si>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</si>
  <si>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</si>
  <si>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</si>
  <si>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</si>
  <si>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</si>
  <si>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</si>
  <si>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</si>
  <si>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</si>
  <si>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</si>
  <si>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</si>
  <si>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</si>
  <si>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</si>
  <si>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</si>
  <si>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</si>
  <si>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</si>
  <si>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</si>
  <si>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</si>
  <si>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</si>
  <si>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</si>
  <si>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</si>
  <si>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</si>
  <si>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</si>
  <si>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</si>
  <si>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</si>
  <si>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</si>
  <si>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</si>
  <si>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</si>
  <si>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</si>
  <si>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</si>
  <si>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</si>
  <si>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</si>
  <si>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</si>
  <si>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</si>
  <si>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</si>
  <si>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</si>
  <si>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</si>
  <si>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</si>
  <si>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</si>
  <si>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</si>
  <si>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</si>
  <si>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</si>
  <si>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</si>
  <si>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</si>
  <si>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</si>
  <si>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</si>
  <si>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</si>
  <si>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</si>
  <si>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</si>
  <si>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</si>
  <si>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</si>
  <si>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</si>
  <si>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</si>
  <si>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</si>
  <si>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</si>
  <si>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</si>
  <si>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</si>
  <si>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</si>
  <si>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</si>
  <si>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</si>
  <si>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</si>
  <si>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</si>
  <si>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</si>
  <si>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</si>
  <si>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</si>
  <si>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</si>
  <si>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</si>
  <si>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</si>
  <si>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</si>
  <si>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</si>
  <si>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</si>
  <si>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</si>
  <si>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</si>
  <si>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</si>
  <si>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</si>
  <si>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</si>
  <si>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</si>
  <si>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</si>
  <si>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</si>
  <si>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</si>
  <si>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</si>
  <si>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</si>
  <si>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</si>
  <si>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</si>
  <si>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</si>
  <si>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</si>
  <si>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</si>
  <si>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</si>
  <si>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</si>
  <si>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</si>
  <si>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</si>
  <si>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</si>
  <si>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</si>
  <si>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</si>
  <si>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</si>
  <si>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</si>
  <si>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</si>
  <si>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</si>
  <si>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</si>
  <si>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</si>
  <si>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</si>
  <si>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</si>
  <si>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</si>
  <si>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</si>
  <si>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</si>
  <si>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</si>
  <si>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</si>
  <si>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</si>
  <si>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</si>
  <si>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</si>
  <si>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</si>
  <si>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</si>
  <si>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</si>
  <si>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</si>
  <si>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</si>
  <si>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</si>
  <si>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</si>
  <si>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</si>
  <si>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</si>
  <si>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</si>
  <si>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</si>
  <si>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</si>
  <si>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</si>
  <si>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</si>
  <si>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</si>
  <si>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</si>
  <si>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</si>
  <si>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</si>
  <si>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</si>
  <si>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</si>
  <si>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</si>
  <si>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</si>
  <si>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</si>
  <si>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</si>
  <si>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</si>
  <si>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</si>
  <si>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</si>
  <si>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</si>
  <si>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</si>
  <si>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</si>
  <si>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</si>
  <si>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</si>
  <si>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</si>
  <si>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</si>
  <si>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</si>
  <si>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</si>
  <si>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</si>
  <si>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</si>
  <si>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</si>
  <si>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</si>
  <si>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</si>
  <si>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</si>
  <si>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</si>
  <si>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</si>
  <si>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</si>
  <si>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</si>
  <si>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</si>
  <si>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</si>
  <si>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</si>
  <si>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</si>
  <si>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</si>
  <si>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</si>
  <si>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</si>
  <si>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</si>
  <si>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</si>
  <si>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</si>
  <si>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</si>
  <si>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</si>
  <si>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</si>
  <si>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</si>
  <si>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</si>
  <si>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</si>
  <si>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</si>
  <si>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</si>
  <si>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</si>
  <si>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</si>
  <si>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</si>
  <si>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</si>
  <si>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</si>
  <si>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</si>
  <si>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</si>
  <si>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</si>
  <si>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</si>
  <si>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</si>
  <si>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</si>
  <si>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</si>
  <si>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</si>
  <si>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</si>
  <si>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</si>
  <si>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</si>
  <si>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</si>
  <si>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</si>
  <si>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</si>
  <si>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</si>
  <si>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</si>
  <si>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</si>
  <si>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</si>
  <si>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</si>
  <si>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</si>
  <si>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</si>
  <si>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</si>
  <si>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</si>
  <si>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</si>
  <si>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</si>
  <si>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</si>
  <si>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</si>
  <si>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</si>
  <si>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</si>
  <si>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</si>
  <si>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</si>
  <si>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</si>
  <si>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</si>
  <si>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</si>
  <si>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</si>
  <si>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</si>
  <si>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</si>
  <si>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</si>
  <si>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</si>
  <si>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</si>
  <si>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</si>
  <si>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</si>
  <si>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</si>
  <si>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</si>
  <si>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</si>
  <si>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</si>
  <si>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</si>
  <si>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</si>
  <si>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</si>
  <si>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</si>
  <si>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</si>
  <si>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</si>
  <si>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</si>
  <si>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</si>
  <si>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</si>
  <si>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</si>
  <si>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</si>
  <si>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</si>
  <si>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</si>
  <si>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</si>
  <si>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</si>
  <si>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</si>
  <si>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</si>
  <si>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</si>
  <si>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</si>
  <si>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</si>
  <si>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</si>
  <si>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</si>
  <si>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</si>
  <si>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</si>
  <si>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</si>
  <si>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</si>
  <si>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</si>
  <si>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</si>
  <si>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</si>
  <si>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</si>
  <si>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</si>
  <si>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</si>
  <si>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</si>
  <si>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</si>
  <si>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</si>
  <si>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</si>
  <si>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</si>
  <si>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</si>
  <si>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</si>
  <si>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</si>
  <si>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</si>
  <si>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</si>
  <si>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</si>
  <si>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</si>
  <si>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</si>
  <si>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</si>
  <si>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</si>
  <si>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</si>
  <si>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</si>
  <si>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</si>
  <si>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</si>
  <si>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</si>
  <si>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</si>
  <si>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</si>
  <si>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</si>
  <si>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</si>
  <si>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</si>
  <si>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</si>
  <si>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</si>
  <si>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</si>
  <si>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</si>
  <si>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</si>
  <si>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</si>
  <si>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</si>
  <si>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</si>
  <si>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</si>
  <si>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</si>
  <si>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</si>
  <si>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</si>
  <si>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</si>
  <si>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</si>
  <si>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</si>
  <si>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</si>
  <si>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</si>
  <si>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</si>
  <si>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</si>
  <si>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</si>
  <si>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</si>
  <si>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</si>
  <si>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</si>
  <si>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</si>
  <si>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</si>
  <si>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</si>
  <si>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</si>
  <si>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</si>
  <si>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</si>
  <si>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</si>
  <si>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</si>
  <si>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</si>
  <si>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</si>
  <si>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</si>
  <si>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</si>
  <si>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</si>
  <si>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</si>
  <si>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</si>
  <si>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</si>
  <si>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</si>
  <si>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</si>
  <si>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</si>
  <si>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</si>
  <si>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</si>
  <si>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</si>
  <si>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</si>
  <si>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</si>
  <si>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</si>
  <si>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</si>
  <si>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</si>
  <si>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</si>
  <si>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</si>
  <si>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</si>
  <si>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</si>
  <si>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</si>
  <si>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</si>
  <si>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</si>
  <si>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</si>
  <si>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</si>
  <si>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</si>
  <si>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</si>
  <si>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</si>
  <si>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</si>
  <si>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</si>
  <si>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</si>
  <si>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</si>
  <si>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</si>
  <si>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</si>
  <si>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</si>
  <si>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</si>
  <si>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</si>
  <si>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</si>
  <si>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</si>
  <si>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</si>
  <si>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</si>
  <si>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</si>
  <si>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</si>
  <si>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</si>
  <si>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</si>
  <si>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</si>
  <si>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</si>
  <si>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</si>
  <si>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</si>
  <si>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</si>
  <si>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</si>
  <si>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</si>
  <si>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</si>
  <si>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</si>
  <si>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</si>
  <si>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</si>
  <si>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</si>
  <si>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</si>
  <si>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</si>
  <si>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</si>
  <si>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</si>
  <si>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</si>
  <si>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</si>
  <si>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</si>
  <si>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</si>
  <si>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</si>
  <si>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</si>
  <si>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</si>
  <si>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</si>
  <si>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</si>
  <si>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</si>
  <si>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</si>
  <si>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</si>
  <si>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</si>
  <si>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</si>
  <si>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</si>
  <si>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</si>
  <si>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</si>
  <si>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</si>
  <si>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</si>
  <si>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</si>
  <si>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</si>
  <si>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</si>
  <si>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</si>
  <si>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</si>
  <si>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</si>
  <si>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</si>
  <si>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</si>
  <si>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</si>
  <si>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</si>
  <si>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</si>
  <si>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</si>
  <si>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</si>
  <si>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</si>
  <si>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</si>
  <si>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</si>
  <si>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</si>
  <si>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</si>
  <si>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</si>
  <si>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</si>
  <si>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</si>
  <si>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</si>
  <si>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</si>
  <si>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</si>
  <si>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</si>
  <si>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</si>
  <si>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</si>
  <si>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</si>
  <si>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</si>
  <si>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</si>
  <si>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</si>
  <si>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</si>
  <si>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</si>
  <si>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</si>
  <si>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</si>
  <si>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</si>
  <si>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</si>
  <si>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</si>
  <si>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</si>
  <si>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</si>
  <si>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</si>
  <si>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</si>
  <si>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</si>
  <si>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</si>
  <si>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</si>
  <si>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</si>
  <si>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</si>
  <si>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</si>
  <si>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</si>
  <si>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</si>
  <si>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</si>
  <si>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</si>
  <si>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</si>
  <si>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</si>
  <si>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</si>
  <si>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</si>
  <si>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</si>
  <si>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</si>
  <si>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</si>
  <si>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</si>
  <si>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</si>
  <si>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</si>
  <si>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</si>
  <si>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</si>
  <si>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</si>
  <si>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</si>
  <si>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</si>
  <si>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</si>
  <si>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</si>
  <si>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</si>
  <si>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</si>
  <si>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</si>
  <si>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</si>
  <si>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</si>
  <si>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</si>
  <si>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</si>
  <si>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</si>
  <si>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</si>
  <si>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</si>
  <si>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</si>
  <si>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</si>
  <si>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</si>
  <si>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</si>
  <si>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</si>
  <si>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</si>
  <si>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</si>
  <si>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</si>
  <si>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</si>
  <si>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</si>
  <si>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</si>
  <si>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</si>
  <si>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</si>
  <si>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</si>
  <si>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</si>
  <si>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</si>
  <si>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</si>
  <si>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</si>
  <si>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</si>
  <si>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</si>
  <si>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</si>
  <si>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</si>
  <si>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</si>
  <si>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</si>
  <si>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</si>
  <si>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</si>
  <si>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</si>
  <si>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</si>
  <si>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</si>
  <si>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</si>
  <si>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</si>
  <si>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</si>
  <si>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</si>
  <si>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</si>
  <si>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</si>
  <si>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</si>
  <si>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</si>
  <si>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</si>
  <si>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</si>
  <si>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</si>
  <si>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</si>
  <si>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</si>
  <si>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</si>
  <si>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</si>
  <si>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</si>
  <si>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</si>
  <si>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</si>
  <si>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</si>
  <si>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</si>
  <si>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นางเพ็ญจรัส  อ่อนจันทร์</t>
  </si>
  <si>
    <t>3183</t>
  </si>
  <si>
    <t>1302301072075</t>
  </si>
  <si>
    <t>เด็กชายชนะโชติ  ดีสกุลวงษ์</t>
  </si>
  <si>
    <t>3184</t>
  </si>
  <si>
    <t>1302301072571</t>
  </si>
  <si>
    <t>เด็กชายวชัรพงษ์  วงษ์ชาลี</t>
  </si>
  <si>
    <t>3185</t>
  </si>
  <si>
    <t>1302301071656</t>
  </si>
  <si>
    <t>เด็กชายวทันยู  ทรงฤทธิ์</t>
  </si>
  <si>
    <t>3186</t>
  </si>
  <si>
    <t>1302301071796</t>
  </si>
  <si>
    <t>เด็กชายณัฐพล  สมอเมือง</t>
  </si>
  <si>
    <t>3187</t>
  </si>
  <si>
    <t>1302301072938</t>
  </si>
  <si>
    <t>เด็กชายอภิวัฒน์  จินารักษ์</t>
  </si>
  <si>
    <t>3188</t>
  </si>
  <si>
    <t>1369900761656</t>
  </si>
  <si>
    <t>เด็กชายพงศกร โสมาบุตร</t>
  </si>
  <si>
    <t>3189</t>
  </si>
  <si>
    <t>1369900740535</t>
  </si>
  <si>
    <t>เด็กชายอดิศร  สิขิรัมย์</t>
  </si>
  <si>
    <t>3191</t>
  </si>
  <si>
    <t>1302301071508</t>
  </si>
  <si>
    <t>เด็กชายฐิติวัสส์  ทวีศักดิ์</t>
  </si>
  <si>
    <t>3193</t>
  </si>
  <si>
    <t>1309903333779</t>
  </si>
  <si>
    <t>เด็กหญิงรินรดา  อาจฤทธิ์</t>
  </si>
  <si>
    <t>3194</t>
  </si>
  <si>
    <t>1119902288763</t>
  </si>
  <si>
    <t>เด็กหญิงภัคจิรา  พรมหญ้าคา</t>
  </si>
  <si>
    <t>3195</t>
  </si>
  <si>
    <t>1200901442182</t>
  </si>
  <si>
    <t>เด็กหญิงสิรินภา  พลไธสง</t>
  </si>
  <si>
    <t>3196</t>
  </si>
  <si>
    <t>1369900754480</t>
  </si>
  <si>
    <t>เด็กหญิงณัฐจิยา  ดงปัดถา</t>
  </si>
  <si>
    <t>3197</t>
  </si>
  <si>
    <t>1168900028305</t>
  </si>
  <si>
    <t>เด็กหญิงรตนพร  ภูศรี</t>
  </si>
  <si>
    <t>3198</t>
  </si>
  <si>
    <t>1302301071931</t>
  </si>
  <si>
    <t>เด็กหญิงจิรันญา  จินารักษ์</t>
  </si>
  <si>
    <t>3199</t>
  </si>
  <si>
    <t>1302301072300</t>
  </si>
  <si>
    <t>เด็กหญิงสุภัสรินทร์  ปัดทุม</t>
  </si>
  <si>
    <t>3200</t>
  </si>
  <si>
    <t>1302301073021</t>
  </si>
  <si>
    <t>เด็กหญิงพรสว่าง  โทแก้ว</t>
  </si>
  <si>
    <t>1309701308994</t>
  </si>
  <si>
    <t>เด็กหญิงทิพวรรณ  สุขแก้ว</t>
  </si>
  <si>
    <t>3203</t>
  </si>
  <si>
    <t>1369900756482</t>
  </si>
  <si>
    <t>เด็กหญิงกชกร  หวลสันเทียะ</t>
  </si>
  <si>
    <t>3204</t>
  </si>
  <si>
    <t>1101501323994</t>
  </si>
  <si>
    <t>เด็กหญิงจุฑานันท์  ลครพล</t>
  </si>
  <si>
    <t>3205</t>
  </si>
  <si>
    <t>1302301072644</t>
  </si>
  <si>
    <t>เด็กหญิงกัญญารัตน์  ธุระธรรม</t>
  </si>
  <si>
    <t>3206</t>
  </si>
  <si>
    <t>1429900603740</t>
  </si>
  <si>
    <t>เด็กหญิงกิติยากร  ผุยมาตย์</t>
  </si>
  <si>
    <t>3207</t>
  </si>
  <si>
    <t>1119701175872</t>
  </si>
  <si>
    <t>เด็กหญิงกนกวรรณ  นนท์ยะโส</t>
  </si>
  <si>
    <t>3208</t>
  </si>
  <si>
    <t>1302301071141</t>
  </si>
  <si>
    <t>เด็กหญิงภัทราวดี  ประธาน</t>
  </si>
  <si>
    <t>3209</t>
  </si>
  <si>
    <t>1302301072229</t>
  </si>
  <si>
    <t>เด็กหญิงลลิตา  ทดศิลา</t>
  </si>
  <si>
    <t>3210</t>
  </si>
  <si>
    <t>1302301071435</t>
  </si>
  <si>
    <t>เด็กหญิงปาธิดา  จินารักษ์</t>
  </si>
  <si>
    <t>3211</t>
  </si>
  <si>
    <t>1659902321707</t>
  </si>
  <si>
    <t>เด็กหญิงธันยชนก  เอกสุภาพันธ์</t>
  </si>
  <si>
    <t>3212</t>
  </si>
  <si>
    <t>1302301072237</t>
  </si>
  <si>
    <t>เด็กหญิงนฤมล  ภิญโญทรัพย์</t>
  </si>
  <si>
    <t>1300401222352</t>
  </si>
  <si>
    <t>เด็กหญิงยุพารัตน์  แคนสี</t>
  </si>
  <si>
    <t>1250101668721</t>
  </si>
  <si>
    <t>เด็กชายปฏิพัทธ์  ห้อยศรี</t>
  </si>
  <si>
    <t>ภาษาเพื่อการสื่อสาร</t>
  </si>
  <si>
    <t>ปฏิบัติตามคำสั่ง และคำขอร้องง่าย ๆ ที่ฟัง</t>
  </si>
  <si>
    <t>ต 1.1.1</t>
  </si>
  <si>
    <t>ระบุตัวอักษรและเสียง อ่านออกเสียงคำ สะกดคำ และอ่านประโยคง่ายๆ ถูกต้องตามหลักการอ่าน</t>
  </si>
  <si>
    <t>ต 1.1.2</t>
  </si>
  <si>
    <t>เลือกภาพตรงตามความหมายของคำ กลุ่มคำ และประโยคที่ฟัง</t>
  </si>
  <si>
    <t>ต 1.1.3</t>
  </si>
  <si>
    <t>ตอบคำถามจากการฟังประโยคบทสนทนา หรือนิทานง่ายๆ ที่มีภาพประกอบ</t>
  </si>
  <si>
    <t>ต 1.1.4</t>
  </si>
  <si>
    <t>พูดโต้ตอบด้วยคำสั้นๆ ง่ายๆ ในการสื่อสารระหว่างบุคคลตามแบบที่ฟัง</t>
  </si>
  <si>
    <t>ต 1.2.1</t>
  </si>
  <si>
    <t>ใช้คำสั่งและคำขอร้องง่ายๆ ตามแบบที่ฟัง</t>
  </si>
  <si>
    <t>ต 1.2.2</t>
  </si>
  <si>
    <t>บอกความต้องการง่ายๆ ของตนเองตามแบบที่ฟัง</t>
  </si>
  <si>
    <t>ต 1.2.3</t>
  </si>
  <si>
    <t>พูดขอและให้ข้อมูลง่ายๆ เกี่ยวกับตนเองตามแบบที่ฟัง</t>
  </si>
  <si>
    <t>ต 1.2.4</t>
  </si>
  <si>
    <t>พูดให้ข้อมูลเกี่ยวกับตนเองและเรื่องใกล้ตัว</t>
  </si>
  <si>
    <t>ต 1.3.1</t>
  </si>
  <si>
    <t>ภาษาและวัฒนธรรม</t>
  </si>
  <si>
    <t>พูดและทำท่าประกอบ ตามวัฒนธรรมของเจ้าของภาษา</t>
  </si>
  <si>
    <t>ต 2.1.1</t>
  </si>
  <si>
    <t>บอกชื่อและคำศัพท์เกี่ยวกับเทศกาลสำคัญของเจ้าของภาษา</t>
  </si>
  <si>
    <t>ต 2.1.2</t>
  </si>
  <si>
    <t>เข้าร่วมกิจกรรมทางภาษาและวัฒนธรรมที่เหมาะกับวัย</t>
  </si>
  <si>
    <t>ต 2.1.3</t>
  </si>
  <si>
    <t>ระบุตัวอักษรและเสียงตัวอักษรของภาษาต่างประเทศและภาษาไทย</t>
  </si>
  <si>
    <t>ต 2.2.1</t>
  </si>
  <si>
    <t>ภาษากับความสัมพันธ์กับกลุ่มสาระการเรียนรู้อื่น</t>
  </si>
  <si>
    <t>บอกคำศัพท์ที่เกี่ยวข้องกับกลุ่มสาระการเรียนรู้อื่น</t>
  </si>
  <si>
    <t>ต 3.1.1</t>
  </si>
  <si>
    <t>ภาษากับความสัมพันธ์กับชุมชนและโลก</t>
  </si>
  <si>
    <t>ฟัง/พูดในสถานการณ์ง่ายๆ ที่เกิดขึ้นในห้องเรียน</t>
  </si>
  <si>
    <t>ต 4.1.1</t>
  </si>
  <si>
    <t>ใช้ภาษาต่างประเทศ เพื่อรวบรวมคำศัพท์ที่เกี่ยวข้องใกล้ตัว</t>
  </si>
  <si>
    <t>ต 4.2.1</t>
  </si>
  <si>
    <t>ก.12101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</si>
</sst>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288608"/>
        <c:axId val="237289392"/>
        <c:axId val="0"/>
      </c:bar3DChart>
      <c:catAx>
        <c:axId val="237288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289392"/>
        <c:crosses val="autoZero"/>
        <c:auto val="1"/>
        <c:lblAlgn val="ctr"/>
        <c:lblOffset val="100"/>
        <c:noMultiLvlLbl val="0"/>
      </c:catAx>
      <c:valAx>
        <c:axId val="2372893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288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37285472"/>
        <c:axId val="237286256"/>
        <c:axId val="0"/>
      </c:bar3DChart>
      <c:catAx>
        <c:axId val="23728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37286256"/>
        <c:crosses val="autoZero"/>
        <c:auto val="1"/>
        <c:lblAlgn val="ctr"/>
        <c:lblOffset val="100"/>
        <c:noMultiLvlLbl val="0"/>
      </c:catAx>
      <c:valAx>
        <c:axId val="2372862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3728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37286648"/>
        <c:axId val="237290568"/>
      </c:lineChart>
      <c:catAx>
        <c:axId val="23728664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37290568"/>
        <c:crosses val="autoZero"/>
        <c:auto val="1"/>
        <c:lblAlgn val="ctr"/>
        <c:lblOffset val="100"/>
        <c:noMultiLvlLbl val="0"/>
      </c:catAx>
      <c:valAx>
        <c:axId val="23729056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37286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E10" sqref="E10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23" t="s">
        <v>641</v>
      </c>
      <c r="G1" s="523"/>
      <c r="H1" s="523"/>
      <c r="I1" s="523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110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91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774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653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24" t="s">
        <v>316</v>
      </c>
      <c r="C23" s="524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38" t="s">
        <v>0</v>
      </c>
      <c r="C2" s="638" t="s">
        <v>1</v>
      </c>
      <c r="D2" s="640" t="s">
        <v>2</v>
      </c>
      <c r="E2" s="312"/>
      <c r="F2" s="674" t="s">
        <v>63</v>
      </c>
      <c r="G2" s="675"/>
      <c r="H2" s="675"/>
      <c r="I2" s="675"/>
      <c r="J2" s="675"/>
      <c r="K2" s="675"/>
      <c r="L2" s="675"/>
      <c r="M2" s="675"/>
      <c r="N2" s="675"/>
      <c r="O2" s="675"/>
      <c r="P2" s="675"/>
      <c r="Q2" s="675"/>
      <c r="R2" s="675"/>
      <c r="S2" s="675"/>
      <c r="T2" s="675"/>
      <c r="U2" s="675"/>
      <c r="V2" s="675"/>
      <c r="W2" s="676"/>
      <c r="X2" s="668" t="str">
        <f>F2</f>
        <v>ผลการประเมินคุณลักษณะอันพึงประสงค์</v>
      </c>
      <c r="Y2" s="668"/>
      <c r="Z2" s="668"/>
      <c r="AA2" s="668"/>
      <c r="AB2" s="668"/>
      <c r="AC2" s="665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38"/>
      <c r="C3" s="638"/>
      <c r="D3" s="640"/>
      <c r="E3" s="59" t="s">
        <v>10</v>
      </c>
      <c r="F3" s="669">
        <v>1</v>
      </c>
      <c r="G3" s="669"/>
      <c r="H3" s="669"/>
      <c r="I3" s="669"/>
      <c r="J3" s="669">
        <v>2</v>
      </c>
      <c r="K3" s="669"/>
      <c r="L3" s="314">
        <v>3</v>
      </c>
      <c r="M3" s="669">
        <v>4</v>
      </c>
      <c r="N3" s="669"/>
      <c r="O3" s="669">
        <v>5</v>
      </c>
      <c r="P3" s="669"/>
      <c r="Q3" s="669">
        <v>6</v>
      </c>
      <c r="R3" s="669"/>
      <c r="S3" s="669">
        <v>7</v>
      </c>
      <c r="T3" s="669"/>
      <c r="U3" s="669"/>
      <c r="V3" s="672">
        <v>8</v>
      </c>
      <c r="W3" s="673"/>
      <c r="X3" s="668" t="s">
        <v>9</v>
      </c>
      <c r="Y3" s="668" t="s">
        <v>134</v>
      </c>
      <c r="Z3" s="655" t="s">
        <v>61</v>
      </c>
      <c r="AA3" s="655" t="s">
        <v>136</v>
      </c>
      <c r="AB3" s="670" t="s">
        <v>146</v>
      </c>
      <c r="AC3" s="666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38"/>
      <c r="C4" s="638"/>
      <c r="D4" s="641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68"/>
      <c r="Y4" s="668"/>
      <c r="Z4" s="655"/>
      <c r="AA4" s="655"/>
      <c r="AB4" s="670"/>
      <c r="AC4" s="666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39"/>
      <c r="C5" s="639"/>
      <c r="D5" s="642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6"/>
      <c r="AA5" s="656"/>
      <c r="AB5" s="671"/>
      <c r="AC5" s="667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36" t="str">
        <f>IF(นักเรียน!E6="","",นักเรียน!E6)</f>
        <v>เด็กชายชนะโชติ  ดีสกุลวงษ์</v>
      </c>
      <c r="E6" s="664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4" t="str">
        <f>IF(นักเรียน!E7="","",นักเรียน!E7)</f>
        <v>เด็กชายวชัรพงษ์  วงษ์ชาลี</v>
      </c>
      <c r="E7" s="663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4" t="str">
        <f>IF(นักเรียน!E8="","",นักเรียน!E8)</f>
        <v>เด็กชายวทันยู  ทรงฤทธิ์</v>
      </c>
      <c r="E8" s="663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4" t="str">
        <f>IF(นักเรียน!E9="","",นักเรียน!E9)</f>
        <v>เด็กชายณัฐพล  สมอเมือง</v>
      </c>
      <c r="E9" s="66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4" t="str">
        <f>IF(นักเรียน!E10="","",นักเรียน!E10)</f>
        <v>เด็กชายอภิวัฒน์  จินารักษ์</v>
      </c>
      <c r="E10" s="663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4" t="str">
        <f>IF(นักเรียน!E11="","",นักเรียน!E11)</f>
        <v>เด็กชายพงศกร โสมาบุตร</v>
      </c>
      <c r="E11" s="663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4" t="str">
        <f>IF(นักเรียน!E12="","",นักเรียน!E12)</f>
        <v>เด็กชายอดิศร  สิขิรัมย์</v>
      </c>
      <c r="E12" s="66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4" t="str">
        <f>IF(นักเรียน!E13="","",นักเรียน!E13)</f>
        <v>เด็กชายฐิติวัสส์  ทวีศักดิ์</v>
      </c>
      <c r="E13" s="663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4" t="str">
        <f>IF(นักเรียน!E14="","",นักเรียน!E14)</f>
        <v>เด็กหญิงรินรดา  อาจฤทธิ์</v>
      </c>
      <c r="E14" s="663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4" t="str">
        <f>IF(นักเรียน!E15="","",นักเรียน!E15)</f>
        <v>เด็กหญิงภัคจิรา  พรมหญ้าคา</v>
      </c>
      <c r="E15" s="663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4" t="str">
        <f>IF(นักเรียน!E16="","",นักเรียน!E16)</f>
        <v>เด็กหญิงสิรินภา  พลไธสง</v>
      </c>
      <c r="E16" s="663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4" t="str">
        <f>IF(นักเรียน!E17="","",นักเรียน!E17)</f>
        <v>เด็กหญิงณัฐจิยา  ดงปัดถา</v>
      </c>
      <c r="E17" s="663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4" t="str">
        <f>IF(นักเรียน!E18="","",นักเรียน!E18)</f>
        <v>เด็กหญิงรตนพร  ภูศรี</v>
      </c>
      <c r="E18" s="663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4" t="str">
        <f>IF(นักเรียน!E19="","",นักเรียน!E19)</f>
        <v>เด็กหญิงจิรันญา  จินารักษ์</v>
      </c>
      <c r="E19" s="66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4" t="str">
        <f>IF(นักเรียน!E20="","",นักเรียน!E20)</f>
        <v>เด็กหญิงสุภัสรินทร์  ปัดทุม</v>
      </c>
      <c r="E20" s="66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4" t="str">
        <f>IF(นักเรียน!E21="","",นักเรียน!E21)</f>
        <v>เด็กหญิงพรสว่าง  โทแก้ว</v>
      </c>
      <c r="E21" s="66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4" t="str">
        <f>IF(นักเรียน!E22="","",นักเรียน!E22)</f>
        <v>เด็กหญิงทิพวรรณ  สุขแก้ว</v>
      </c>
      <c r="E22" s="66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4" t="str">
        <f>IF(นักเรียน!E23="","",นักเรียน!E23)</f>
        <v>เด็กหญิงกชกร  หวลสันเทียะ</v>
      </c>
      <c r="E23" s="66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4" t="str">
        <f>IF(นักเรียน!E24="","",นักเรียน!E24)</f>
        <v>เด็กหญิงจุฑานันท์  ลครพล</v>
      </c>
      <c r="E24" s="66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4" t="str">
        <f>IF(นักเรียน!E25="","",นักเรียน!E25)</f>
        <v>เด็กหญิงกัญญารัตน์  ธุระธรรม</v>
      </c>
      <c r="E25" s="66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4" t="str">
        <f>IF(นักเรียน!E26="","",นักเรียน!E26)</f>
        <v>เด็กหญิงกิติยากร  ผุยมาตย์</v>
      </c>
      <c r="E26" s="66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4" t="str">
        <f>IF(นักเรียน!E27="","",นักเรียน!E27)</f>
        <v>เด็กหญิงกนกวรรณ  นนท์ยะโส</v>
      </c>
      <c r="E27" s="66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4" t="str">
        <f>IF(นักเรียน!E28="","",นักเรียน!E28)</f>
        <v>เด็กหญิงภัทราวดี  ประธาน</v>
      </c>
      <c r="E28" s="66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4" t="str">
        <f>IF(นักเรียน!E29="","",นักเรียน!E29)</f>
        <v>เด็กหญิงลลิตา  ทดศิลา</v>
      </c>
      <c r="E29" s="66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4" t="str">
        <f>IF(นักเรียน!E30="","",นักเรียน!E30)</f>
        <v>เด็กหญิงปาธิดา  จินารักษ์</v>
      </c>
      <c r="E30" s="66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4" t="str">
        <f>IF(นักเรียน!E31="","",นักเรียน!E31)</f>
        <v>เด็กหญิงธันยชนก  เอกสุภาพันธ์</v>
      </c>
      <c r="E31" s="66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4" t="str">
        <f>IF(นักเรียน!E32="","",นักเรียน!E32)</f>
        <v>เด็กหญิงนฤมล  ภิญโญทรัพย์</v>
      </c>
      <c r="E32" s="66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4" t="str">
        <f>IF(นักเรียน!E33="","",นักเรียน!E33)</f>
        <v>เด็กหญิงยุพารัตน์  แคนสี</v>
      </c>
      <c r="E33" s="66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4" t="str">
        <f>IF(นักเรียน!E34="","",นักเรียน!E34)</f>
        <v>เด็กชายปฏิพัทธ์  ห้อยศรี</v>
      </c>
      <c r="E34" s="66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4" t="str">
        <f>IF(นักเรียน!E35="","",นักเรียน!E35)</f>
        <v/>
      </c>
      <c r="E35" s="66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4" t="str">
        <f>IF(นักเรียน!E36="","",นักเรียน!E36)</f>
        <v/>
      </c>
      <c r="E36" s="66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4" t="str">
        <f>IF(นักเรียน!E37="","",นักเรียน!E37)</f>
        <v/>
      </c>
      <c r="E37" s="66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4" t="str">
        <f>IF(นักเรียน!E38="","",นักเรียน!E38)</f>
        <v/>
      </c>
      <c r="E38" s="66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4" t="str">
        <f>IF(นักเรียน!E39="","",นักเรียน!E39)</f>
        <v/>
      </c>
      <c r="E39" s="66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4" t="str">
        <f>IF(นักเรียน!E40="","",นักเรียน!E40)</f>
        <v/>
      </c>
      <c r="E40" s="66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4" t="str">
        <f>IF(นักเรียน!E41="","",นักเรียน!E41)</f>
        <v/>
      </c>
      <c r="E41" s="66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4" t="str">
        <f>IF(นักเรียน!E42="","",นักเรียน!E42)</f>
        <v/>
      </c>
      <c r="E42" s="66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4" t="str">
        <f>IF(นักเรียน!E43="","",นักเรียน!E43)</f>
        <v/>
      </c>
      <c r="E43" s="66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4" t="str">
        <f>IF(นักเรียน!E44="","",นักเรียน!E44)</f>
        <v/>
      </c>
      <c r="E44" s="66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4" t="str">
        <f>IF(นักเรียน!E45="","",นักเรียน!E45)</f>
        <v/>
      </c>
      <c r="E45" s="66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34" t="str">
        <f>IF(นักเรียน!E46="","",นักเรียน!E46)</f>
        <v/>
      </c>
      <c r="E46" s="66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34" t="str">
        <f>IF(นักเรียน!E47="","",นักเรียน!E47)</f>
        <v/>
      </c>
      <c r="E47" s="66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34" t="str">
        <f>IF(นักเรียน!E48="","",นักเรียน!E48)</f>
        <v/>
      </c>
      <c r="E48" s="66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34" t="str">
        <f>IF(นักเรียน!E49="","",นักเรียน!E49)</f>
        <v/>
      </c>
      <c r="E49" s="66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34" t="str">
        <f>IF(นักเรียน!E50="","",นักเรียน!E50)</f>
        <v/>
      </c>
      <c r="E50" s="66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34" t="str">
        <f>IF(นักเรียน!E51="","",นักเรียน!E51)</f>
        <v/>
      </c>
      <c r="E51" s="66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34" t="str">
        <f>IF(นักเรียน!E52="","",นักเรียน!E52)</f>
        <v/>
      </c>
      <c r="E52" s="66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34" t="str">
        <f>IF(นักเรียน!E53="","",นักเรียน!E53)</f>
        <v/>
      </c>
      <c r="E53" s="66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34" t="str">
        <f>IF(นักเรียน!E54="","",นักเรียน!E54)</f>
        <v/>
      </c>
      <c r="E54" s="66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34" t="str">
        <f>IF(นักเรียน!E55="","",นักเรียน!E55)</f>
        <v/>
      </c>
      <c r="E55" s="66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38" t="s">
        <v>0</v>
      </c>
      <c r="C2" s="638" t="s">
        <v>1</v>
      </c>
      <c r="D2" s="640" t="s">
        <v>2</v>
      </c>
      <c r="E2" s="425"/>
      <c r="F2" s="661" t="s">
        <v>63</v>
      </c>
      <c r="G2" s="661"/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 t="str">
        <f>F2</f>
        <v>ผลการประเมินคุณลักษณะอันพึงประสงค์</v>
      </c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2" t="str">
        <f>F2</f>
        <v>ผลการประเมินคุณลักษณะอันพึงประสงค์</v>
      </c>
      <c r="AG2" s="644"/>
      <c r="AH2" s="644"/>
      <c r="AI2" s="644"/>
      <c r="AJ2" s="644"/>
      <c r="AK2" s="644"/>
      <c r="AL2" s="644"/>
      <c r="AM2" s="644"/>
      <c r="AN2" s="644"/>
      <c r="AO2" s="644"/>
      <c r="AP2" s="644"/>
      <c r="AQ2" s="644"/>
      <c r="AR2" s="644"/>
      <c r="AS2" s="644"/>
      <c r="AT2" s="644"/>
      <c r="AU2" s="694"/>
      <c r="AV2" s="644"/>
      <c r="AW2" s="694"/>
      <c r="AX2" s="644" t="str">
        <f>F2</f>
        <v>ผลการประเมินคุณลักษณะอันพึงประสงค์</v>
      </c>
      <c r="AY2" s="644"/>
      <c r="AZ2" s="694"/>
      <c r="BA2" s="692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38"/>
      <c r="C3" s="638"/>
      <c r="D3" s="641"/>
      <c r="E3" s="342" t="s">
        <v>10</v>
      </c>
      <c r="F3" s="683">
        <v>1</v>
      </c>
      <c r="G3" s="684"/>
      <c r="H3" s="684"/>
      <c r="I3" s="684"/>
      <c r="J3" s="684"/>
      <c r="K3" s="684"/>
      <c r="L3" s="685"/>
      <c r="M3" s="683">
        <v>2</v>
      </c>
      <c r="N3" s="684"/>
      <c r="O3" s="684"/>
      <c r="P3" s="684"/>
      <c r="Q3" s="685"/>
      <c r="R3" s="683">
        <v>3</v>
      </c>
      <c r="S3" s="684"/>
      <c r="T3" s="684"/>
      <c r="U3" s="685"/>
      <c r="V3" s="690">
        <v>4</v>
      </c>
      <c r="W3" s="651"/>
      <c r="X3" s="651"/>
      <c r="Y3" s="651"/>
      <c r="Z3" s="691"/>
      <c r="AA3" s="683">
        <v>5</v>
      </c>
      <c r="AB3" s="684"/>
      <c r="AC3" s="684"/>
      <c r="AD3" s="684"/>
      <c r="AE3" s="685"/>
      <c r="AF3" s="683">
        <v>6</v>
      </c>
      <c r="AG3" s="684"/>
      <c r="AH3" s="684"/>
      <c r="AI3" s="684"/>
      <c r="AJ3" s="685"/>
      <c r="AK3" s="683">
        <v>7</v>
      </c>
      <c r="AL3" s="684"/>
      <c r="AM3" s="684"/>
      <c r="AN3" s="684"/>
      <c r="AO3" s="684"/>
      <c r="AP3" s="685"/>
      <c r="AQ3" s="683">
        <v>8</v>
      </c>
      <c r="AR3" s="684"/>
      <c r="AS3" s="684"/>
      <c r="AT3" s="684"/>
      <c r="AU3" s="685"/>
      <c r="AV3" s="679" t="s">
        <v>9</v>
      </c>
      <c r="AW3" s="677" t="s">
        <v>134</v>
      </c>
      <c r="AX3" s="680" t="s">
        <v>61</v>
      </c>
      <c r="AY3" s="682" t="s">
        <v>136</v>
      </c>
      <c r="AZ3" s="695" t="s">
        <v>146</v>
      </c>
      <c r="BA3" s="692"/>
      <c r="BB3" s="137"/>
      <c r="BC3" s="137"/>
      <c r="BD3" s="137"/>
      <c r="BE3" s="137"/>
    </row>
    <row r="4" spans="1:57" ht="18" customHeight="1" x14ac:dyDescent="0.5">
      <c r="A4" s="115"/>
      <c r="B4" s="638"/>
      <c r="C4" s="638"/>
      <c r="D4" s="641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6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6" t="s">
        <v>135</v>
      </c>
      <c r="R4" s="348">
        <v>3.1</v>
      </c>
      <c r="S4" s="73" t="s">
        <v>4</v>
      </c>
      <c r="T4" s="73" t="s">
        <v>134</v>
      </c>
      <c r="U4" s="686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88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6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6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6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6" t="s">
        <v>135</v>
      </c>
      <c r="AV4" s="676"/>
      <c r="AW4" s="678"/>
      <c r="AX4" s="654"/>
      <c r="AY4" s="655"/>
      <c r="AZ4" s="696"/>
      <c r="BA4" s="692"/>
      <c r="BB4" s="115"/>
      <c r="BC4" s="115"/>
      <c r="BD4" s="115"/>
      <c r="BE4" s="115"/>
    </row>
    <row r="5" spans="1:57" ht="18" customHeight="1" thickBot="1" x14ac:dyDescent="0.55000000000000004">
      <c r="A5" s="115"/>
      <c r="B5" s="639"/>
      <c r="C5" s="639"/>
      <c r="D5" s="642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7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7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7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9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7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7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7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7"/>
      <c r="AV5" s="333" t="str">
        <f>IF(SUM(J5,O5,S5,X5,AC5,AH5,AN5,AS5),SUM(J5,O5,S5,X5,AC5,AH5,AN5,AS5),"")</f>
        <v/>
      </c>
      <c r="AW5" s="493">
        <v>100</v>
      </c>
      <c r="AX5" s="681"/>
      <c r="AY5" s="656"/>
      <c r="AZ5" s="697"/>
      <c r="BA5" s="693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36" t="str">
        <f>IF(นักเรียน!E6="","",นักเรียน!E6)</f>
        <v>เด็กชายชนะโชติ  ดีสกุลวงษ์</v>
      </c>
      <c r="E6" s="637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4" t="str">
        <f>IF(นักเรียน!E7="","",นักเรียน!E7)</f>
        <v>เด็กชายวชัรพงษ์  วงษ์ชาลี</v>
      </c>
      <c r="E7" s="635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4" t="str">
        <f>IF(นักเรียน!E8="","",นักเรียน!E8)</f>
        <v>เด็กชายวทันยู  ทรงฤทธิ์</v>
      </c>
      <c r="E8" s="635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4" t="str">
        <f>IF(นักเรียน!E9="","",นักเรียน!E9)</f>
        <v>เด็กชายณัฐพล  สมอเมือง</v>
      </c>
      <c r="E9" s="635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4" t="str">
        <f>IF(นักเรียน!E10="","",นักเรียน!E10)</f>
        <v>เด็กชายอภิวัฒน์  จินารักษ์</v>
      </c>
      <c r="E10" s="635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4" t="str">
        <f>IF(นักเรียน!E11="","",นักเรียน!E11)</f>
        <v>เด็กชายพงศกร โสมาบุตร</v>
      </c>
      <c r="E11" s="635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4" t="str">
        <f>IF(นักเรียน!E12="","",นักเรียน!E12)</f>
        <v>เด็กชายอดิศร  สิขิรัมย์</v>
      </c>
      <c r="E12" s="635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4" t="str">
        <f>IF(นักเรียน!E13="","",นักเรียน!E13)</f>
        <v>เด็กชายฐิติวัสส์  ทวีศักดิ์</v>
      </c>
      <c r="E13" s="635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4" t="str">
        <f>IF(นักเรียน!E14="","",นักเรียน!E14)</f>
        <v>เด็กหญิงรินรดา  อาจฤทธิ์</v>
      </c>
      <c r="E14" s="635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4" t="str">
        <f>IF(นักเรียน!E15="","",นักเรียน!E15)</f>
        <v>เด็กหญิงภัคจิรา  พรมหญ้าคา</v>
      </c>
      <c r="E15" s="635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4" t="str">
        <f>IF(นักเรียน!E16="","",นักเรียน!E16)</f>
        <v>เด็กหญิงสิรินภา  พลไธสง</v>
      </c>
      <c r="E16" s="635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4" t="str">
        <f>IF(นักเรียน!E17="","",นักเรียน!E17)</f>
        <v>เด็กหญิงณัฐจิยา  ดงปัดถา</v>
      </c>
      <c r="E17" s="635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4" t="str">
        <f>IF(นักเรียน!E18="","",นักเรียน!E18)</f>
        <v>เด็กหญิงรตนพร  ภูศรี</v>
      </c>
      <c r="E18" s="635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4" t="str">
        <f>IF(นักเรียน!E19="","",นักเรียน!E19)</f>
        <v>เด็กหญิงจิรันญา  จินารักษ์</v>
      </c>
      <c r="E19" s="635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4" t="str">
        <f>IF(นักเรียน!E20="","",นักเรียน!E20)</f>
        <v>เด็กหญิงสุภัสรินทร์  ปัดทุม</v>
      </c>
      <c r="E20" s="635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4" t="str">
        <f>IF(นักเรียน!E21="","",นักเรียน!E21)</f>
        <v>เด็กหญิงพรสว่าง  โทแก้ว</v>
      </c>
      <c r="E21" s="635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4" t="str">
        <f>IF(นักเรียน!E22="","",นักเรียน!E22)</f>
        <v>เด็กหญิงทิพวรรณ  สุขแก้ว</v>
      </c>
      <c r="E22" s="635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4" t="str">
        <f>IF(นักเรียน!E23="","",นักเรียน!E23)</f>
        <v>เด็กหญิงกชกร  หวลสันเทียะ</v>
      </c>
      <c r="E23" s="635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4" t="str">
        <f>IF(นักเรียน!E24="","",นักเรียน!E24)</f>
        <v>เด็กหญิงจุฑานันท์  ลครพล</v>
      </c>
      <c r="E24" s="635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4" t="str">
        <f>IF(นักเรียน!E25="","",นักเรียน!E25)</f>
        <v>เด็กหญิงกัญญารัตน์  ธุระธรรม</v>
      </c>
      <c r="E25" s="635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4" t="str">
        <f>IF(นักเรียน!E26="","",นักเรียน!E26)</f>
        <v>เด็กหญิงกิติยากร  ผุยมาตย์</v>
      </c>
      <c r="E26" s="635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4" t="str">
        <f>IF(นักเรียน!E27="","",นักเรียน!E27)</f>
        <v>เด็กหญิงกนกวรรณ  นนท์ยะโส</v>
      </c>
      <c r="E27" s="635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4" t="str">
        <f>IF(นักเรียน!E28="","",นักเรียน!E28)</f>
        <v>เด็กหญิงภัทราวดี  ประธาน</v>
      </c>
      <c r="E28" s="635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4" t="str">
        <f>IF(นักเรียน!E29="","",นักเรียน!E29)</f>
        <v>เด็กหญิงลลิตา  ทดศิลา</v>
      </c>
      <c r="E29" s="635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4" t="str">
        <f>IF(นักเรียน!E30="","",นักเรียน!E30)</f>
        <v>เด็กหญิงปาธิดา  จินารักษ์</v>
      </c>
      <c r="E30" s="635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4" t="str">
        <f>IF(นักเรียน!E31="","",นักเรียน!E31)</f>
        <v>เด็กหญิงธันยชนก  เอกสุภาพันธ์</v>
      </c>
      <c r="E31" s="635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4" t="str">
        <f>IF(นักเรียน!E32="","",นักเรียน!E32)</f>
        <v>เด็กหญิงนฤมล  ภิญโญทรัพย์</v>
      </c>
      <c r="E32" s="635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4" t="str">
        <f>IF(นักเรียน!E33="","",นักเรียน!E33)</f>
        <v>เด็กหญิงยุพารัตน์  แคนสี</v>
      </c>
      <c r="E33" s="635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4" t="str">
        <f>IF(นักเรียน!E34="","",นักเรียน!E34)</f>
        <v>เด็กชายปฏิพัทธ์  ห้อยศรี</v>
      </c>
      <c r="E34" s="635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4" t="str">
        <f>IF(นักเรียน!E35="","",นักเรียน!E35)</f>
        <v/>
      </c>
      <c r="E35" s="635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4" t="str">
        <f>IF(นักเรียน!E36="","",นักเรียน!E36)</f>
        <v/>
      </c>
      <c r="E36" s="635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4" t="str">
        <f>IF(นักเรียน!E37="","",นักเรียน!E37)</f>
        <v/>
      </c>
      <c r="E37" s="635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4" t="str">
        <f>IF(นักเรียน!E38="","",นักเรียน!E38)</f>
        <v/>
      </c>
      <c r="E38" s="635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4" t="str">
        <f>IF(นักเรียน!E39="","",นักเรียน!E39)</f>
        <v/>
      </c>
      <c r="E39" s="635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4" t="str">
        <f>IF(นักเรียน!E40="","",นักเรียน!E40)</f>
        <v/>
      </c>
      <c r="E40" s="635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4" t="str">
        <f>IF(นักเรียน!E41="","",นักเรียน!E41)</f>
        <v/>
      </c>
      <c r="E41" s="635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4" t="str">
        <f>IF(นักเรียน!E42="","",นักเรียน!E42)</f>
        <v/>
      </c>
      <c r="E42" s="635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4" t="str">
        <f>IF(นักเรียน!E43="","",นักเรียน!E43)</f>
        <v/>
      </c>
      <c r="E43" s="635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4" t="str">
        <f>IF(นักเรียน!E44="","",นักเรียน!E44)</f>
        <v/>
      </c>
      <c r="E44" s="635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4" t="str">
        <f>IF(นักเรียน!E45="","",นักเรียน!E45)</f>
        <v/>
      </c>
      <c r="E45" s="635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4" t="str">
        <f>IF(นักเรียน!E46="","",นักเรียน!E46)</f>
        <v/>
      </c>
      <c r="E46" s="635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4" t="str">
        <f>IF(นักเรียน!E47="","",นักเรียน!E47)</f>
        <v/>
      </c>
      <c r="E47" s="635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4" t="str">
        <f>IF(นักเรียน!E48="","",นักเรียน!E48)</f>
        <v/>
      </c>
      <c r="E48" s="635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4" t="str">
        <f>IF(นักเรียน!E49="","",นักเรียน!E49)</f>
        <v/>
      </c>
      <c r="E49" s="635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4" t="str">
        <f>IF(นักเรียน!E50="","",นักเรียน!E50)</f>
        <v/>
      </c>
      <c r="E50" s="635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4" t="str">
        <f>IF(นักเรียน!E51="","",นักเรียน!E51)</f>
        <v/>
      </c>
      <c r="E51" s="635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4" t="str">
        <f>IF(นักเรียน!E52="","",นักเรียน!E52)</f>
        <v/>
      </c>
      <c r="E52" s="635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4" t="str">
        <f>IF(นักเรียน!E53="","",นักเรียน!E53)</f>
        <v/>
      </c>
      <c r="E53" s="635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4" t="str">
        <f>IF(นักเรียน!E54="","",นักเรียน!E54)</f>
        <v/>
      </c>
      <c r="E54" s="635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4" t="str">
        <f>IF(นักเรียน!E55="","",นักเรียน!E55)</f>
        <v/>
      </c>
      <c r="E55" s="635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38" t="s">
        <v>0</v>
      </c>
      <c r="C2" s="638" t="s">
        <v>1</v>
      </c>
      <c r="D2" s="640" t="s">
        <v>2</v>
      </c>
      <c r="E2" s="312"/>
      <c r="F2" s="674" t="s">
        <v>140</v>
      </c>
      <c r="G2" s="675"/>
      <c r="H2" s="675"/>
      <c r="I2" s="675"/>
      <c r="J2" s="675"/>
      <c r="K2" s="676"/>
      <c r="L2" s="674" t="str">
        <f>F2</f>
        <v>ผลการประเมินการอ่าน คิดวิเคราะห์และเขียน</v>
      </c>
      <c r="M2" s="675"/>
      <c r="N2" s="675"/>
      <c r="O2" s="676"/>
      <c r="P2" s="668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38"/>
      <c r="C3" s="638"/>
      <c r="D3" s="640"/>
      <c r="E3" s="88"/>
      <c r="F3" s="669" t="s">
        <v>137</v>
      </c>
      <c r="G3" s="669"/>
      <c r="H3" s="669" t="s">
        <v>139</v>
      </c>
      <c r="I3" s="669"/>
      <c r="J3" s="314" t="s">
        <v>138</v>
      </c>
      <c r="K3" s="668" t="s">
        <v>9</v>
      </c>
      <c r="L3" s="668" t="s">
        <v>134</v>
      </c>
      <c r="M3" s="655" t="s">
        <v>61</v>
      </c>
      <c r="N3" s="655" t="s">
        <v>136</v>
      </c>
      <c r="O3" s="670" t="s">
        <v>146</v>
      </c>
      <c r="P3" s="668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38"/>
      <c r="C4" s="638"/>
      <c r="D4" s="641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8"/>
      <c r="L4" s="668"/>
      <c r="M4" s="655"/>
      <c r="N4" s="655"/>
      <c r="O4" s="670"/>
      <c r="P4" s="668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39"/>
      <c r="C5" s="639"/>
      <c r="D5" s="642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6"/>
      <c r="N5" s="656"/>
      <c r="O5" s="671"/>
      <c r="P5" s="661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36" t="str">
        <f>IF(นักเรียน!E6="","",นักเรียน!E6)</f>
        <v>เด็กชายชนะโชติ  ดีสกุลวงษ์</v>
      </c>
      <c r="E6" s="664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4" t="str">
        <f>IF(นักเรียน!E7="","",นักเรียน!E7)</f>
        <v>เด็กชายวชัรพงษ์  วงษ์ชาลี</v>
      </c>
      <c r="E7" s="663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4" t="str">
        <f>IF(นักเรียน!E8="","",นักเรียน!E8)</f>
        <v>เด็กชายวทันยู  ทรงฤทธิ์</v>
      </c>
      <c r="E8" s="663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4" t="str">
        <f>IF(นักเรียน!E9="","",นักเรียน!E9)</f>
        <v>เด็กชายณัฐพล  สมอเมือง</v>
      </c>
      <c r="E9" s="663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4" t="str">
        <f>IF(นักเรียน!E10="","",นักเรียน!E10)</f>
        <v>เด็กชายอภิวัฒน์  จินารักษ์</v>
      </c>
      <c r="E10" s="663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4" t="str">
        <f>IF(นักเรียน!E11="","",นักเรียน!E11)</f>
        <v>เด็กชายพงศกร โสมาบุตร</v>
      </c>
      <c r="E11" s="663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4" t="str">
        <f>IF(นักเรียน!E12="","",นักเรียน!E12)</f>
        <v>เด็กชายอดิศร  สิขิรัมย์</v>
      </c>
      <c r="E12" s="663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4" t="str">
        <f>IF(นักเรียน!E13="","",นักเรียน!E13)</f>
        <v>เด็กชายฐิติวัสส์  ทวีศักดิ์</v>
      </c>
      <c r="E13" s="663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4" t="str">
        <f>IF(นักเรียน!E14="","",นักเรียน!E14)</f>
        <v>เด็กหญิงรินรดา  อาจฤทธิ์</v>
      </c>
      <c r="E14" s="663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4" t="str">
        <f>IF(นักเรียน!E15="","",นักเรียน!E15)</f>
        <v>เด็กหญิงภัคจิรา  พรมหญ้าคา</v>
      </c>
      <c r="E15" s="663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4" t="str">
        <f>IF(นักเรียน!E16="","",นักเรียน!E16)</f>
        <v>เด็กหญิงสิรินภา  พลไธสง</v>
      </c>
      <c r="E16" s="663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4" t="str">
        <f>IF(นักเรียน!E17="","",นักเรียน!E17)</f>
        <v>เด็กหญิงณัฐจิยา  ดงปัดถา</v>
      </c>
      <c r="E17" s="663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4" t="str">
        <f>IF(นักเรียน!E18="","",นักเรียน!E18)</f>
        <v>เด็กหญิงรตนพร  ภูศรี</v>
      </c>
      <c r="E18" s="663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4" t="str">
        <f>IF(นักเรียน!E19="","",นักเรียน!E19)</f>
        <v>เด็กหญิงจิรันญา  จินารักษ์</v>
      </c>
      <c r="E19" s="663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4" t="str">
        <f>IF(นักเรียน!E20="","",นักเรียน!E20)</f>
        <v>เด็กหญิงสุภัสรินทร์  ปัดทุม</v>
      </c>
      <c r="E20" s="663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4" t="str">
        <f>IF(นักเรียน!E21="","",นักเรียน!E21)</f>
        <v>เด็กหญิงพรสว่าง  โทแก้ว</v>
      </c>
      <c r="E21" s="663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4" t="str">
        <f>IF(นักเรียน!E22="","",นักเรียน!E22)</f>
        <v>เด็กหญิงทิพวรรณ  สุขแก้ว</v>
      </c>
      <c r="E22" s="663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4" t="str">
        <f>IF(นักเรียน!E23="","",นักเรียน!E23)</f>
        <v>เด็กหญิงกชกร  หวลสันเทียะ</v>
      </c>
      <c r="E23" s="663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4" t="str">
        <f>IF(นักเรียน!E24="","",นักเรียน!E24)</f>
        <v>เด็กหญิงจุฑานันท์  ลครพล</v>
      </c>
      <c r="E24" s="663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4" t="str">
        <f>IF(นักเรียน!E25="","",นักเรียน!E25)</f>
        <v>เด็กหญิงกัญญารัตน์  ธุระธรรม</v>
      </c>
      <c r="E25" s="663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4" t="str">
        <f>IF(นักเรียน!E26="","",นักเรียน!E26)</f>
        <v>เด็กหญิงกิติยากร  ผุยมาตย์</v>
      </c>
      <c r="E26" s="663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4" t="str">
        <f>IF(นักเรียน!E27="","",นักเรียน!E27)</f>
        <v>เด็กหญิงกนกวรรณ  นนท์ยะโส</v>
      </c>
      <c r="E27" s="663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4" t="str">
        <f>IF(นักเรียน!E28="","",นักเรียน!E28)</f>
        <v>เด็กหญิงภัทราวดี  ประธาน</v>
      </c>
      <c r="E28" s="663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4" t="str">
        <f>IF(นักเรียน!E29="","",นักเรียน!E29)</f>
        <v>เด็กหญิงลลิตา  ทดศิลา</v>
      </c>
      <c r="E29" s="663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4" t="str">
        <f>IF(นักเรียน!E30="","",นักเรียน!E30)</f>
        <v>เด็กหญิงปาธิดา  จินารักษ์</v>
      </c>
      <c r="E30" s="663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4" t="str">
        <f>IF(นักเรียน!E31="","",นักเรียน!E31)</f>
        <v>เด็กหญิงธันยชนก  เอกสุภาพันธ์</v>
      </c>
      <c r="E31" s="663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4" t="str">
        <f>IF(นักเรียน!E32="","",นักเรียน!E32)</f>
        <v>เด็กหญิงนฤมล  ภิญโญทรัพย์</v>
      </c>
      <c r="E32" s="663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4" t="str">
        <f>IF(นักเรียน!E33="","",นักเรียน!E33)</f>
        <v>เด็กหญิงยุพารัตน์  แคนสี</v>
      </c>
      <c r="E33" s="663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4" t="str">
        <f>IF(นักเรียน!E34="","",นักเรียน!E34)</f>
        <v>เด็กชายปฏิพัทธ์  ห้อยศรี</v>
      </c>
      <c r="E34" s="663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4" t="str">
        <f>IF(นักเรียน!E35="","",นักเรียน!E35)</f>
        <v/>
      </c>
      <c r="E35" s="663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4" t="str">
        <f>IF(นักเรียน!E36="","",นักเรียน!E36)</f>
        <v/>
      </c>
      <c r="E36" s="663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4" t="str">
        <f>IF(นักเรียน!E37="","",นักเรียน!E37)</f>
        <v/>
      </c>
      <c r="E37" s="663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4" t="str">
        <f>IF(นักเรียน!E38="","",นักเรียน!E38)</f>
        <v/>
      </c>
      <c r="E38" s="663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4" t="str">
        <f>IF(นักเรียน!E39="","",นักเรียน!E39)</f>
        <v/>
      </c>
      <c r="E39" s="663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4" t="str">
        <f>IF(นักเรียน!E40="","",นักเรียน!E40)</f>
        <v/>
      </c>
      <c r="E40" s="663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4" t="str">
        <f>IF(นักเรียน!E41="","",นักเรียน!E41)</f>
        <v/>
      </c>
      <c r="E41" s="663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4" t="str">
        <f>IF(นักเรียน!E42="","",นักเรียน!E42)</f>
        <v/>
      </c>
      <c r="E42" s="663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4" t="str">
        <f>IF(นักเรียน!E43="","",นักเรียน!E43)</f>
        <v/>
      </c>
      <c r="E43" s="663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4" t="str">
        <f>IF(นักเรียน!E44="","",นักเรียน!E44)</f>
        <v/>
      </c>
      <c r="E44" s="663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4" t="str">
        <f>IF(นักเรียน!E45="","",นักเรียน!E45)</f>
        <v/>
      </c>
      <c r="E45" s="663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4" t="str">
        <f>IF(นักเรียน!E46="","",นักเรียน!E46)</f>
        <v/>
      </c>
      <c r="E46" s="663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4" t="str">
        <f>IF(นักเรียน!E47="","",นักเรียน!E47)</f>
        <v/>
      </c>
      <c r="E47" s="663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4" t="str">
        <f>IF(นักเรียน!E48="","",นักเรียน!E48)</f>
        <v/>
      </c>
      <c r="E48" s="663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4" t="str">
        <f>IF(นักเรียน!E49="","",นักเรียน!E49)</f>
        <v/>
      </c>
      <c r="E49" s="663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4" t="str">
        <f>IF(นักเรียน!E50="","",นักเรียน!E50)</f>
        <v/>
      </c>
      <c r="E50" s="663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4" t="str">
        <f>IF(นักเรียน!E51="","",นักเรียน!E51)</f>
        <v/>
      </c>
      <c r="E51" s="663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4" t="str">
        <f>IF(นักเรียน!E52="","",นักเรียน!E52)</f>
        <v/>
      </c>
      <c r="E52" s="663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4" t="str">
        <f>IF(นักเรียน!E53="","",นักเรียน!E53)</f>
        <v/>
      </c>
      <c r="E53" s="663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4" t="str">
        <f>IF(นักเรียน!E54="","",นักเรียน!E54)</f>
        <v/>
      </c>
      <c r="E54" s="663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4" t="str">
        <f>IF(นักเรียน!E55="","",นักเรียน!E55)</f>
        <v/>
      </c>
      <c r="E55" s="663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38" t="s">
        <v>0</v>
      </c>
      <c r="C2" s="638" t="s">
        <v>1</v>
      </c>
      <c r="D2" s="640" t="s">
        <v>2</v>
      </c>
      <c r="E2" s="312"/>
      <c r="F2" s="703" t="s">
        <v>140</v>
      </c>
      <c r="G2" s="703"/>
      <c r="H2" s="703"/>
      <c r="I2" s="703"/>
      <c r="J2" s="703"/>
      <c r="K2" s="703"/>
      <c r="L2" s="703"/>
      <c r="M2" s="703"/>
      <c r="N2" s="703"/>
      <c r="O2" s="703"/>
      <c r="P2" s="698" t="str">
        <f>F2</f>
        <v>ผลการประเมินการอ่าน คิดวิเคราะห์และเขียน</v>
      </c>
      <c r="Q2" s="699"/>
      <c r="R2" s="699"/>
      <c r="S2" s="699"/>
      <c r="T2" s="699"/>
      <c r="U2" s="699"/>
      <c r="V2" s="699"/>
      <c r="W2" s="699"/>
      <c r="X2" s="700"/>
      <c r="Y2" s="692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38"/>
      <c r="C3" s="638"/>
      <c r="D3" s="640"/>
      <c r="E3" s="355"/>
      <c r="F3" s="683" t="str">
        <f>คิดวิเคราะห์!F3</f>
        <v>การอ่าน</v>
      </c>
      <c r="G3" s="684"/>
      <c r="H3" s="684"/>
      <c r="I3" s="684"/>
      <c r="J3" s="685"/>
      <c r="K3" s="683" t="s">
        <v>139</v>
      </c>
      <c r="L3" s="684"/>
      <c r="M3" s="684"/>
      <c r="N3" s="684"/>
      <c r="O3" s="685"/>
      <c r="P3" s="683" t="s">
        <v>138</v>
      </c>
      <c r="Q3" s="684"/>
      <c r="R3" s="684"/>
      <c r="S3" s="685"/>
      <c r="T3" s="701" t="s">
        <v>9</v>
      </c>
      <c r="U3" s="677" t="s">
        <v>134</v>
      </c>
      <c r="V3" s="682" t="s">
        <v>61</v>
      </c>
      <c r="W3" s="682" t="s">
        <v>136</v>
      </c>
      <c r="X3" s="695" t="s">
        <v>146</v>
      </c>
      <c r="Y3" s="692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38"/>
      <c r="C4" s="638"/>
      <c r="D4" s="641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6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6" t="s">
        <v>135</v>
      </c>
      <c r="P4" s="356">
        <v>5</v>
      </c>
      <c r="Q4" s="73" t="s">
        <v>4</v>
      </c>
      <c r="R4" s="73" t="s">
        <v>134</v>
      </c>
      <c r="S4" s="686" t="s">
        <v>135</v>
      </c>
      <c r="T4" s="702"/>
      <c r="U4" s="678"/>
      <c r="V4" s="655"/>
      <c r="W4" s="655"/>
      <c r="X4" s="696"/>
      <c r="Y4" s="692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39"/>
      <c r="C5" s="639"/>
      <c r="D5" s="642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7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7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7"/>
      <c r="T5" s="358" t="str">
        <f>IF(SUM(H5,M5,Q5),SUM(H5,M5,Q5),"")</f>
        <v/>
      </c>
      <c r="U5" s="334">
        <v>100</v>
      </c>
      <c r="V5" s="656"/>
      <c r="W5" s="656"/>
      <c r="X5" s="697"/>
      <c r="Y5" s="693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 t="str">
        <f>IF(นักเรียน!C6="","",นักเรียน!C6)</f>
        <v>3183</v>
      </c>
      <c r="D6" s="636" t="str">
        <f>IF(นักเรียน!E6="","",นักเรียน!E6)</f>
        <v>เด็กชายชนะโชติ  ดีสกุลวงษ์</v>
      </c>
      <c r="E6" s="637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 t="str">
        <f>IF(นักเรียน!C7="","",นักเรียน!C7)</f>
        <v>3184</v>
      </c>
      <c r="D7" s="634" t="str">
        <f>IF(นักเรียน!E7="","",นักเรียน!E7)</f>
        <v>เด็กชายวชัรพงษ์  วงษ์ชาลี</v>
      </c>
      <c r="E7" s="635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 t="str">
        <f>IF(นักเรียน!C8="","",นักเรียน!C8)</f>
        <v>3185</v>
      </c>
      <c r="D8" s="634" t="str">
        <f>IF(นักเรียน!E8="","",นักเรียน!E8)</f>
        <v>เด็กชายวทันยู  ทรงฤทธิ์</v>
      </c>
      <c r="E8" s="635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 t="str">
        <f>IF(นักเรียน!C9="","",นักเรียน!C9)</f>
        <v>3186</v>
      </c>
      <c r="D9" s="634" t="str">
        <f>IF(นักเรียน!E9="","",นักเรียน!E9)</f>
        <v>เด็กชายณัฐพล  สมอเมือง</v>
      </c>
      <c r="E9" s="635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 t="str">
        <f>IF(นักเรียน!C10="","",นักเรียน!C10)</f>
        <v>3187</v>
      </c>
      <c r="D10" s="634" t="str">
        <f>IF(นักเรียน!E10="","",นักเรียน!E10)</f>
        <v>เด็กชายอภิวัฒน์  จินารักษ์</v>
      </c>
      <c r="E10" s="635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 t="str">
        <f>IF(นักเรียน!C11="","",นักเรียน!C11)</f>
        <v>3188</v>
      </c>
      <c r="D11" s="634" t="str">
        <f>IF(นักเรียน!E11="","",นักเรียน!E11)</f>
        <v>เด็กชายพงศกร โสมาบุตร</v>
      </c>
      <c r="E11" s="635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 t="str">
        <f>IF(นักเรียน!C12="","",นักเรียน!C12)</f>
        <v>3189</v>
      </c>
      <c r="D12" s="634" t="str">
        <f>IF(นักเรียน!E12="","",นักเรียน!E12)</f>
        <v>เด็กชายอดิศร  สิขิรัมย์</v>
      </c>
      <c r="E12" s="635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 t="str">
        <f>IF(นักเรียน!C13="","",นักเรียน!C13)</f>
        <v>3191</v>
      </c>
      <c r="D13" s="634" t="str">
        <f>IF(นักเรียน!E13="","",นักเรียน!E13)</f>
        <v>เด็กชายฐิติวัสส์  ทวีศักดิ์</v>
      </c>
      <c r="E13" s="635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 t="str">
        <f>IF(นักเรียน!C14="","",นักเรียน!C14)</f>
        <v>3193</v>
      </c>
      <c r="D14" s="634" t="str">
        <f>IF(นักเรียน!E14="","",นักเรียน!E14)</f>
        <v>เด็กหญิงรินรดา  อาจฤทธิ์</v>
      </c>
      <c r="E14" s="635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 t="str">
        <f>IF(นักเรียน!C15="","",นักเรียน!C15)</f>
        <v>3194</v>
      </c>
      <c r="D15" s="634" t="str">
        <f>IF(นักเรียน!E15="","",นักเรียน!E15)</f>
        <v>เด็กหญิงภัคจิรา  พรมหญ้าคา</v>
      </c>
      <c r="E15" s="635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 t="str">
        <f>IF(นักเรียน!C16="","",นักเรียน!C16)</f>
        <v>3195</v>
      </c>
      <c r="D16" s="634" t="str">
        <f>IF(นักเรียน!E16="","",นักเรียน!E16)</f>
        <v>เด็กหญิงสิรินภา  พลไธสง</v>
      </c>
      <c r="E16" s="635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 t="str">
        <f>IF(นักเรียน!C17="","",นักเรียน!C17)</f>
        <v>3196</v>
      </c>
      <c r="D17" s="634" t="str">
        <f>IF(นักเรียน!E17="","",นักเรียน!E17)</f>
        <v>เด็กหญิงณัฐจิยา  ดงปัดถา</v>
      </c>
      <c r="E17" s="635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 t="str">
        <f>IF(นักเรียน!C18="","",นักเรียน!C18)</f>
        <v>3197</v>
      </c>
      <c r="D18" s="634" t="str">
        <f>IF(นักเรียน!E18="","",นักเรียน!E18)</f>
        <v>เด็กหญิงรตนพร  ภูศรี</v>
      </c>
      <c r="E18" s="635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 t="str">
        <f>IF(นักเรียน!C19="","",นักเรียน!C19)</f>
        <v>3198</v>
      </c>
      <c r="D19" s="634" t="str">
        <f>IF(นักเรียน!E19="","",นักเรียน!E19)</f>
        <v>เด็กหญิงจิรันญา  จินารักษ์</v>
      </c>
      <c r="E19" s="635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 t="str">
        <f>IF(นักเรียน!C20="","",นักเรียน!C20)</f>
        <v>3199</v>
      </c>
      <c r="D20" s="634" t="str">
        <f>IF(นักเรียน!E20="","",นักเรียน!E20)</f>
        <v>เด็กหญิงสุภัสรินทร์  ปัดทุม</v>
      </c>
      <c r="E20" s="635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 t="str">
        <f>IF(นักเรียน!C21="","",นักเรียน!C21)</f>
        <v>3200</v>
      </c>
      <c r="D21" s="634" t="str">
        <f>IF(นักเรียน!E21="","",นักเรียน!E21)</f>
        <v>เด็กหญิงพรสว่าง  โทแก้ว</v>
      </c>
      <c r="E21" s="635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3201</v>
      </c>
      <c r="D22" s="634" t="str">
        <f>IF(นักเรียน!E22="","",นักเรียน!E22)</f>
        <v>เด็กหญิงทิพวรรณ  สุขแก้ว</v>
      </c>
      <c r="E22" s="635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 t="str">
        <f>IF(นักเรียน!C23="","",นักเรียน!C23)</f>
        <v>3203</v>
      </c>
      <c r="D23" s="634" t="str">
        <f>IF(นักเรียน!E23="","",นักเรียน!E23)</f>
        <v>เด็กหญิงกชกร  หวลสันเทียะ</v>
      </c>
      <c r="E23" s="635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 t="str">
        <f>IF(นักเรียน!C24="","",นักเรียน!C24)</f>
        <v>3204</v>
      </c>
      <c r="D24" s="634" t="str">
        <f>IF(นักเรียน!E24="","",นักเรียน!E24)</f>
        <v>เด็กหญิงจุฑานันท์  ลครพล</v>
      </c>
      <c r="E24" s="635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 t="str">
        <f>IF(นักเรียน!C25="","",นักเรียน!C25)</f>
        <v>3205</v>
      </c>
      <c r="D25" s="634" t="str">
        <f>IF(นักเรียน!E25="","",นักเรียน!E25)</f>
        <v>เด็กหญิงกัญญารัตน์  ธุระธรรม</v>
      </c>
      <c r="E25" s="635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>3206</v>
      </c>
      <c r="D26" s="634" t="str">
        <f>IF(นักเรียน!E26="","",นักเรียน!E26)</f>
        <v>เด็กหญิงกิติยากร  ผุยมาตย์</v>
      </c>
      <c r="E26" s="635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>3207</v>
      </c>
      <c r="D27" s="634" t="str">
        <f>IF(นักเรียน!E27="","",นักเรียน!E27)</f>
        <v>เด็กหญิงกนกวรรณ  นนท์ยะโส</v>
      </c>
      <c r="E27" s="635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>3208</v>
      </c>
      <c r="D28" s="634" t="str">
        <f>IF(นักเรียน!E28="","",นักเรียน!E28)</f>
        <v>เด็กหญิงภัทราวดี  ประธาน</v>
      </c>
      <c r="E28" s="635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>3209</v>
      </c>
      <c r="D29" s="634" t="str">
        <f>IF(นักเรียน!E29="","",นักเรียน!E29)</f>
        <v>เด็กหญิงลลิตา  ทดศิลา</v>
      </c>
      <c r="E29" s="635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>3210</v>
      </c>
      <c r="D30" s="634" t="str">
        <f>IF(นักเรียน!E30="","",นักเรียน!E30)</f>
        <v>เด็กหญิงปาธิดา  จินารักษ์</v>
      </c>
      <c r="E30" s="635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>3211</v>
      </c>
      <c r="D31" s="634" t="str">
        <f>IF(นักเรียน!E31="","",นักเรียน!E31)</f>
        <v>เด็กหญิงธันยชนก  เอกสุภาพันธ์</v>
      </c>
      <c r="E31" s="635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>3212</v>
      </c>
      <c r="D32" s="634" t="str">
        <f>IF(นักเรียน!E32="","",นักเรียน!E32)</f>
        <v>เด็กหญิงนฤมล  ภิญโญทรัพย์</v>
      </c>
      <c r="E32" s="635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>
        <f>IF(นักเรียน!C33="","",นักเรียน!C33)</f>
        <v>3253</v>
      </c>
      <c r="D33" s="634" t="str">
        <f>IF(นักเรียน!E33="","",นักเรียน!E33)</f>
        <v>เด็กหญิงยุพารัตน์  แคนสี</v>
      </c>
      <c r="E33" s="635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>
        <f>IF(นักเรียน!C34="","",นักเรียน!C34)</f>
        <v>3284</v>
      </c>
      <c r="D34" s="634" t="str">
        <f>IF(นักเรียน!E34="","",นักเรียน!E34)</f>
        <v>เด็กชายปฏิพัทธ์  ห้อยศรี</v>
      </c>
      <c r="E34" s="635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34" t="str">
        <f>IF(นักเรียน!E35="","",นักเรียน!E35)</f>
        <v/>
      </c>
      <c r="E35" s="635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34" t="str">
        <f>IF(นักเรียน!E36="","",นักเรียน!E36)</f>
        <v/>
      </c>
      <c r="E36" s="635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34" t="str">
        <f>IF(นักเรียน!E37="","",นักเรียน!E37)</f>
        <v/>
      </c>
      <c r="E37" s="635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34" t="str">
        <f>IF(นักเรียน!E38="","",นักเรียน!E38)</f>
        <v/>
      </c>
      <c r="E38" s="635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34" t="str">
        <f>IF(นักเรียน!E39="","",นักเรียน!E39)</f>
        <v/>
      </c>
      <c r="E39" s="635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34" t="str">
        <f>IF(นักเรียน!E40="","",นักเรียน!E40)</f>
        <v/>
      </c>
      <c r="E40" s="635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34" t="str">
        <f>IF(นักเรียน!E41="","",นักเรียน!E41)</f>
        <v/>
      </c>
      <c r="E41" s="635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34" t="str">
        <f>IF(นักเรียน!E42="","",นักเรียน!E42)</f>
        <v/>
      </c>
      <c r="E42" s="635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34" t="str">
        <f>IF(นักเรียน!E43="","",นักเรียน!E43)</f>
        <v/>
      </c>
      <c r="E43" s="635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34" t="str">
        <f>IF(นักเรียน!E44="","",นักเรียน!E44)</f>
        <v/>
      </c>
      <c r="E44" s="635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34" t="str">
        <f>IF(นักเรียน!E45="","",นักเรียน!E45)</f>
        <v/>
      </c>
      <c r="E45" s="635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34" t="str">
        <f>IF(นักเรียน!E46="","",นักเรียน!E46)</f>
        <v/>
      </c>
      <c r="E46" s="635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34" t="str">
        <f>IF(นักเรียน!E47="","",นักเรียน!E47)</f>
        <v/>
      </c>
      <c r="E47" s="635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34" t="str">
        <f>IF(นักเรียน!E48="","",นักเรียน!E48)</f>
        <v/>
      </c>
      <c r="E48" s="635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34" t="str">
        <f>IF(นักเรียน!E49="","",นักเรียน!E49)</f>
        <v/>
      </c>
      <c r="E49" s="635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34" t="str">
        <f>IF(นักเรียน!E50="","",นักเรียน!E50)</f>
        <v/>
      </c>
      <c r="E50" s="635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34" t="str">
        <f>IF(นักเรียน!E51="","",นักเรียน!E51)</f>
        <v/>
      </c>
      <c r="E51" s="635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34" t="str">
        <f>IF(นักเรียน!E52="","",นักเรียน!E52)</f>
        <v/>
      </c>
      <c r="E52" s="635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34" t="str">
        <f>IF(นักเรียน!E53="","",นักเรียน!E53)</f>
        <v/>
      </c>
      <c r="E53" s="635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34" t="str">
        <f>IF(นักเรียน!E54="","",นักเรียน!E54)</f>
        <v/>
      </c>
      <c r="E54" s="635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34" t="str">
        <f>IF(นักเรียน!E55="","",นักเรียน!E55)</f>
        <v/>
      </c>
      <c r="E55" s="635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4" zoomScale="110" zoomScaleNormal="110" workbookViewId="0">
      <selection activeCell="C8" sqref="C8:E27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04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การงานอาชีพและเทคโนโลยี</v>
      </c>
      <c r="D3" s="704"/>
      <c r="E3" s="704"/>
      <c r="F3" s="704"/>
      <c r="G3" s="704"/>
      <c r="H3" s="83"/>
      <c r="I3" s="187" t="s">
        <v>372</v>
      </c>
      <c r="J3" s="91"/>
      <c r="K3" s="91"/>
    </row>
    <row r="4" spans="1:11" x14ac:dyDescent="0.45">
      <c r="A4" s="91"/>
      <c r="B4" s="83"/>
      <c r="C4" s="704" t="str">
        <f>"รายวิชา   "&amp;Home!C11&amp;"    รหัสวิชา  "&amp;Home!C12&amp;"  ชั้น"&amp;Home!C9</f>
        <v>รายวิชา       รหัสวิชา  ก.12101  ชั้นประถมศึกษาปีที่ 2</v>
      </c>
      <c r="D4" s="704"/>
      <c r="E4" s="704"/>
      <c r="F4" s="704"/>
      <c r="G4" s="704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05" t="s">
        <v>10</v>
      </c>
      <c r="D6" s="705" t="s">
        <v>149</v>
      </c>
      <c r="E6" s="705" t="s">
        <v>524</v>
      </c>
      <c r="F6" s="707" t="s">
        <v>525</v>
      </c>
      <c r="G6" s="707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06"/>
      <c r="D7" s="706"/>
      <c r="E7" s="706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8"/>
      <c r="D8" s="519" t="s">
        <v>738</v>
      </c>
      <c r="E8" s="520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8">
        <v>1</v>
      </c>
      <c r="D9" s="521" t="s">
        <v>739</v>
      </c>
      <c r="E9" s="518" t="s">
        <v>740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18">
        <v>2</v>
      </c>
      <c r="D10" s="521" t="s">
        <v>741</v>
      </c>
      <c r="E10" s="518" t="s">
        <v>742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18">
        <v>3</v>
      </c>
      <c r="D11" s="521" t="s">
        <v>743</v>
      </c>
      <c r="E11" s="518" t="s">
        <v>744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8">
        <v>4</v>
      </c>
      <c r="D12" s="521" t="s">
        <v>745</v>
      </c>
      <c r="E12" s="518" t="s">
        <v>746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18">
        <v>5</v>
      </c>
      <c r="D13" s="521" t="s">
        <v>747</v>
      </c>
      <c r="E13" s="518" t="s">
        <v>748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18">
        <v>6</v>
      </c>
      <c r="D14" s="521" t="s">
        <v>749</v>
      </c>
      <c r="E14" s="518" t="s">
        <v>750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18">
        <v>7</v>
      </c>
      <c r="D15" s="521" t="s">
        <v>751</v>
      </c>
      <c r="E15" s="518" t="s">
        <v>752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8">
        <v>8</v>
      </c>
      <c r="D16" s="521" t="s">
        <v>753</v>
      </c>
      <c r="E16" s="518" t="s">
        <v>754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18">
        <v>9</v>
      </c>
      <c r="D17" s="521" t="s">
        <v>755</v>
      </c>
      <c r="E17" s="518" t="s">
        <v>756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18"/>
      <c r="D18" s="519" t="s">
        <v>757</v>
      </c>
      <c r="E18" s="522"/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18">
        <v>10</v>
      </c>
      <c r="D19" s="521" t="s">
        <v>758</v>
      </c>
      <c r="E19" s="518" t="s">
        <v>759</v>
      </c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18">
        <v>11</v>
      </c>
      <c r="D20" s="521" t="s">
        <v>760</v>
      </c>
      <c r="E20" s="518" t="s">
        <v>761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8">
        <v>12</v>
      </c>
      <c r="D21" s="521" t="s">
        <v>762</v>
      </c>
      <c r="E21" s="518" t="s">
        <v>763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18">
        <v>13</v>
      </c>
      <c r="D22" s="521" t="s">
        <v>764</v>
      </c>
      <c r="E22" s="518" t="s">
        <v>765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18"/>
      <c r="D23" s="519" t="s">
        <v>766</v>
      </c>
      <c r="E23" s="518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18">
        <v>14</v>
      </c>
      <c r="D24" s="521" t="s">
        <v>767</v>
      </c>
      <c r="E24" s="518" t="s">
        <v>768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8"/>
      <c r="D25" s="519" t="s">
        <v>769</v>
      </c>
      <c r="E25" s="518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18">
        <v>15</v>
      </c>
      <c r="D26" s="521" t="s">
        <v>770</v>
      </c>
      <c r="E26" s="518" t="s">
        <v>771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18">
        <v>16</v>
      </c>
      <c r="D27" s="521" t="s">
        <v>772</v>
      </c>
      <c r="E27" s="518" t="s">
        <v>773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284"/>
      <c r="D28" s="283"/>
      <c r="E28" s="310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284"/>
      <c r="D29" s="283"/>
      <c r="E29" s="310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284"/>
      <c r="D30" s="283"/>
      <c r="E30" s="310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284"/>
      <c r="D31" s="283"/>
      <c r="E31" s="310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284"/>
      <c r="D32" s="283"/>
      <c r="E32" s="310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284"/>
      <c r="D33" s="283"/>
      <c r="E33" s="310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284"/>
      <c r="D34" s="283"/>
      <c r="E34" s="310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284"/>
      <c r="D35" s="283"/>
      <c r="E35" s="310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284"/>
      <c r="D36" s="283"/>
      <c r="E36" s="310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284"/>
      <c r="D37" s="283"/>
      <c r="E37" s="310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284"/>
      <c r="D38" s="283"/>
      <c r="E38" s="310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284"/>
      <c r="D39" s="283"/>
      <c r="E39" s="310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09" t="s">
        <v>142</v>
      </c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0"/>
      <c r="D3" s="710"/>
      <c r="E3" s="710"/>
      <c r="F3" s="710"/>
      <c r="G3" s="710"/>
      <c r="H3" s="710"/>
      <c r="I3" s="710"/>
      <c r="J3" s="710"/>
      <c r="K3" s="710"/>
      <c r="L3" s="710"/>
      <c r="M3" s="710"/>
      <c r="N3" s="710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1" t="s">
        <v>60</v>
      </c>
      <c r="F45" s="711"/>
      <c r="G45" s="712"/>
      <c r="H45" s="711" t="s">
        <v>447</v>
      </c>
      <c r="I45" s="711"/>
      <c r="J45" s="711"/>
      <c r="K45" s="718" t="s">
        <v>448</v>
      </c>
      <c r="L45" s="711"/>
      <c r="M45" s="711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13" t="str">
        <f>IF(เกณฑ์!G9="","",เกณฑ์!G9)</f>
        <v>0</v>
      </c>
      <c r="F46" s="713"/>
      <c r="G46" s="713"/>
      <c r="H46" s="715" t="str">
        <f>IF(เกณฑ์!F9="","",เกณฑ์!F9)</f>
        <v>ต่ำกว่าเกณฑ์</v>
      </c>
      <c r="I46" s="715"/>
      <c r="J46" s="715"/>
      <c r="K46" s="713" t="str">
        <f>IF(เกณฑ์!C9="","",เกณฑ์!C9&amp;" - "&amp;เกณฑ์!E9)</f>
        <v>0 - 49</v>
      </c>
      <c r="L46" s="713"/>
      <c r="M46" s="713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08" t="str">
        <f>IF(เกณฑ์!G10="","",เกณฑ์!G10)</f>
        <v>1</v>
      </c>
      <c r="F47" s="708"/>
      <c r="G47" s="708"/>
      <c r="H47" s="716" t="str">
        <f>IF(เกณฑ์!F10="","",เกณฑ์!F10)</f>
        <v>ผ่านเกณฑ์ขั้นต่ำ</v>
      </c>
      <c r="I47" s="716"/>
      <c r="J47" s="716"/>
      <c r="K47" s="708" t="str">
        <f>IF(เกณฑ์!C10="","",เกณฑ์!C10&amp;" - "&amp;เกณฑ์!E10)</f>
        <v>50 - 54</v>
      </c>
      <c r="L47" s="708"/>
      <c r="M47" s="708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08" t="str">
        <f>IF(เกณฑ์!G11="","",เกณฑ์!G11)</f>
        <v>1.5</v>
      </c>
      <c r="F48" s="708"/>
      <c r="G48" s="708"/>
      <c r="H48" s="716" t="str">
        <f>IF(เกณฑ์!F11="","",เกณฑ์!F11)</f>
        <v>พอใช้</v>
      </c>
      <c r="I48" s="716"/>
      <c r="J48" s="716"/>
      <c r="K48" s="708" t="str">
        <f>IF(เกณฑ์!C11="","",เกณฑ์!C11&amp;" - "&amp;เกณฑ์!E11)</f>
        <v>55 - 59</v>
      </c>
      <c r="L48" s="708"/>
      <c r="M48" s="708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08" t="str">
        <f>IF(เกณฑ์!G12="","",เกณฑ์!G12)</f>
        <v>2</v>
      </c>
      <c r="F49" s="708"/>
      <c r="G49" s="708"/>
      <c r="H49" s="716" t="str">
        <f>IF(เกณฑ์!F12="","",เกณฑ์!F12)</f>
        <v>ปานกลาง</v>
      </c>
      <c r="I49" s="716"/>
      <c r="J49" s="716"/>
      <c r="K49" s="708" t="str">
        <f>IF(เกณฑ์!C12="","",เกณฑ์!C12&amp;" - "&amp;เกณฑ์!E12)</f>
        <v>60 - 64</v>
      </c>
      <c r="L49" s="708"/>
      <c r="M49" s="708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08" t="str">
        <f>IF(เกณฑ์!G13="","",เกณฑ์!G13)</f>
        <v>2.5</v>
      </c>
      <c r="F50" s="708"/>
      <c r="G50" s="708"/>
      <c r="H50" s="716" t="str">
        <f>IF(เกณฑ์!F13="","",เกณฑ์!F13)</f>
        <v>ค่อนข้างดี</v>
      </c>
      <c r="I50" s="716"/>
      <c r="J50" s="716"/>
      <c r="K50" s="708" t="str">
        <f>IF(เกณฑ์!C13="","",เกณฑ์!C13&amp;" - "&amp;เกณฑ์!E13)</f>
        <v>65 - 69</v>
      </c>
      <c r="L50" s="708"/>
      <c r="M50" s="708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08" t="str">
        <f>IF(เกณฑ์!G14="","",เกณฑ์!G14)</f>
        <v>3</v>
      </c>
      <c r="F51" s="708"/>
      <c r="G51" s="708"/>
      <c r="H51" s="716" t="str">
        <f>IF(เกณฑ์!F14="","",เกณฑ์!F14)</f>
        <v>ดี</v>
      </c>
      <c r="I51" s="716"/>
      <c r="J51" s="716"/>
      <c r="K51" s="708" t="str">
        <f>IF(เกณฑ์!C14="","",เกณฑ์!C14&amp;" - "&amp;เกณฑ์!E14)</f>
        <v>70 - 74</v>
      </c>
      <c r="L51" s="708"/>
      <c r="M51" s="708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08" t="str">
        <f>IF(เกณฑ์!G15="","",เกณฑ์!G15)</f>
        <v>3.5</v>
      </c>
      <c r="F52" s="708"/>
      <c r="G52" s="708"/>
      <c r="H52" s="716" t="str">
        <f>IF(เกณฑ์!F15="","",เกณฑ์!F15)</f>
        <v>ดีมาก</v>
      </c>
      <c r="I52" s="716"/>
      <c r="J52" s="716"/>
      <c r="K52" s="708" t="str">
        <f>IF(เกณฑ์!C15="","",เกณฑ์!C15&amp;" - "&amp;เกณฑ์!E15)</f>
        <v>75 - 79</v>
      </c>
      <c r="L52" s="708"/>
      <c r="M52" s="708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14" t="str">
        <f>IF(เกณฑ์!G16="","",เกณฑ์!G16)</f>
        <v>4</v>
      </c>
      <c r="F53" s="714"/>
      <c r="G53" s="714"/>
      <c r="H53" s="717" t="str">
        <f>IF(เกณฑ์!F16="","",เกณฑ์!F16)</f>
        <v>ดีเยี่ยม</v>
      </c>
      <c r="I53" s="717"/>
      <c r="J53" s="717"/>
      <c r="K53" s="714" t="str">
        <f>IF(เกณฑ์!C16="","",เกณฑ์!C16&amp;" - "&amp;เกณฑ์!E16)</f>
        <v>80 - 100</v>
      </c>
      <c r="L53" s="714"/>
      <c r="M53" s="714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19" t="s">
        <v>77</v>
      </c>
      <c r="F57" s="719"/>
      <c r="G57" s="719"/>
      <c r="H57" s="719"/>
      <c r="I57" s="719" t="s">
        <v>458</v>
      </c>
      <c r="J57" s="719"/>
      <c r="K57" s="719"/>
      <c r="L57" s="719"/>
      <c r="M57" s="719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0" t="s">
        <v>85</v>
      </c>
      <c r="F58" s="720"/>
      <c r="G58" s="720"/>
      <c r="H58" s="720"/>
      <c r="I58" s="723" t="s">
        <v>528</v>
      </c>
      <c r="J58" s="723"/>
      <c r="K58" s="723"/>
      <c r="L58" s="723"/>
      <c r="M58" s="723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1" t="s">
        <v>86</v>
      </c>
      <c r="F59" s="721"/>
      <c r="G59" s="721"/>
      <c r="H59" s="721"/>
      <c r="I59" s="724" t="s">
        <v>528</v>
      </c>
      <c r="J59" s="724"/>
      <c r="K59" s="724"/>
      <c r="L59" s="724"/>
      <c r="M59" s="724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1" t="s">
        <v>87</v>
      </c>
      <c r="F60" s="721"/>
      <c r="G60" s="721"/>
      <c r="H60" s="721"/>
      <c r="I60" s="724" t="s">
        <v>528</v>
      </c>
      <c r="J60" s="724"/>
      <c r="K60" s="724"/>
      <c r="L60" s="724"/>
      <c r="M60" s="724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1" t="s">
        <v>88</v>
      </c>
      <c r="F61" s="721"/>
      <c r="G61" s="721"/>
      <c r="H61" s="721"/>
      <c r="I61" s="724" t="s">
        <v>528</v>
      </c>
      <c r="J61" s="724"/>
      <c r="K61" s="724"/>
      <c r="L61" s="724"/>
      <c r="M61" s="724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1" t="s">
        <v>89</v>
      </c>
      <c r="F62" s="721"/>
      <c r="G62" s="721"/>
      <c r="H62" s="721"/>
      <c r="I62" s="724" t="s">
        <v>529</v>
      </c>
      <c r="J62" s="724"/>
      <c r="K62" s="724"/>
      <c r="L62" s="724"/>
      <c r="M62" s="724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1" t="s">
        <v>90</v>
      </c>
      <c r="F63" s="721"/>
      <c r="G63" s="721"/>
      <c r="H63" s="721"/>
      <c r="I63" s="724" t="s">
        <v>529</v>
      </c>
      <c r="J63" s="724"/>
      <c r="K63" s="724"/>
      <c r="L63" s="724"/>
      <c r="M63" s="724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1" t="s">
        <v>91</v>
      </c>
      <c r="F64" s="721"/>
      <c r="G64" s="721"/>
      <c r="H64" s="721"/>
      <c r="I64" s="724" t="s">
        <v>529</v>
      </c>
      <c r="J64" s="724"/>
      <c r="K64" s="724"/>
      <c r="L64" s="724"/>
      <c r="M64" s="724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2" t="s">
        <v>92</v>
      </c>
      <c r="F65" s="722"/>
      <c r="G65" s="722"/>
      <c r="H65" s="722"/>
      <c r="I65" s="725" t="s">
        <v>528</v>
      </c>
      <c r="J65" s="726"/>
      <c r="K65" s="726"/>
      <c r="L65" s="726"/>
      <c r="M65" s="727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8" t="s">
        <v>462</v>
      </c>
      <c r="F73" s="728"/>
      <c r="G73" s="728"/>
      <c r="H73" s="728" t="s">
        <v>447</v>
      </c>
      <c r="I73" s="728"/>
      <c r="J73" s="728"/>
      <c r="K73" s="728" t="s">
        <v>448</v>
      </c>
      <c r="L73" s="728"/>
      <c r="M73" s="728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1">
        <f>เกณฑ์!N5</f>
        <v>0</v>
      </c>
      <c r="F74" s="732"/>
      <c r="G74" s="732"/>
      <c r="H74" s="720" t="str">
        <f>เกณฑ์!M5</f>
        <v>ไม่ผ่าน</v>
      </c>
      <c r="I74" s="720"/>
      <c r="J74" s="720"/>
      <c r="K74" s="729" t="str">
        <f>เกณฑ์!J5&amp;" - "&amp;เกณฑ์!L5</f>
        <v>0 - 49</v>
      </c>
      <c r="L74" s="729"/>
      <c r="M74" s="729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33">
        <f>เกณฑ์!N6</f>
        <v>1</v>
      </c>
      <c r="F75" s="734"/>
      <c r="G75" s="734"/>
      <c r="H75" s="721" t="str">
        <f>เกณฑ์!M6</f>
        <v>ผ่าน</v>
      </c>
      <c r="I75" s="721"/>
      <c r="J75" s="721"/>
      <c r="K75" s="730" t="str">
        <f>เกณฑ์!J6&amp;" - "&amp;เกณฑ์!L6</f>
        <v>50 - 64</v>
      </c>
      <c r="L75" s="730"/>
      <c r="M75" s="730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33">
        <f>เกณฑ์!N7</f>
        <v>2</v>
      </c>
      <c r="F76" s="734"/>
      <c r="G76" s="734"/>
      <c r="H76" s="721" t="str">
        <f>เกณฑ์!M7</f>
        <v>ดี</v>
      </c>
      <c r="I76" s="721"/>
      <c r="J76" s="721"/>
      <c r="K76" s="730" t="str">
        <f>เกณฑ์!J7&amp;" - "&amp;เกณฑ์!L7</f>
        <v>65 - 79</v>
      </c>
      <c r="L76" s="730"/>
      <c r="M76" s="730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35">
        <f>เกณฑ์!N8</f>
        <v>3</v>
      </c>
      <c r="F77" s="736"/>
      <c r="G77" s="736"/>
      <c r="H77" s="722" t="str">
        <f>เกณฑ์!M8</f>
        <v>ดีเยี่ยม</v>
      </c>
      <c r="I77" s="722"/>
      <c r="J77" s="722"/>
      <c r="K77" s="737" t="str">
        <f>เกณฑ์!J8&amp;" - "&amp;เกณฑ์!L8</f>
        <v>80 - 100</v>
      </c>
      <c r="L77" s="737"/>
      <c r="M77" s="737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38" t="s">
        <v>147</v>
      </c>
      <c r="D3" s="738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39" t="s">
        <v>360</v>
      </c>
      <c r="D46" s="739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9" t="s">
        <v>359</v>
      </c>
      <c r="C48" s="739"/>
      <c r="D48" s="83"/>
      <c r="E48" s="83"/>
      <c r="F48" s="83"/>
    </row>
    <row r="49" spans="1:6" ht="20.25" customHeight="1" x14ac:dyDescent="0.45">
      <c r="A49" s="83"/>
      <c r="B49" s="739" t="s">
        <v>371</v>
      </c>
      <c r="C49" s="739"/>
      <c r="D49" s="83"/>
      <c r="E49" s="83"/>
      <c r="F49" s="83"/>
    </row>
    <row r="50" spans="1:6" ht="20.25" customHeight="1" x14ac:dyDescent="0.45">
      <c r="A50" s="83"/>
      <c r="B50" s="739"/>
      <c r="C50" s="739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0" t="str">
        <f>"  /"&amp;Home!F9</f>
        <v xml:space="preserve">  /2558</v>
      </c>
      <c r="D4" s="740"/>
      <c r="E4" s="740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2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2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0" t="str">
        <f>"("&amp;Home!C15&amp;")"</f>
        <v>(นางเชาวลี  จำปามูล)</v>
      </c>
      <c r="E18" s="740"/>
      <c r="F18" s="740"/>
      <c r="G18" s="740"/>
      <c r="H18" s="740"/>
      <c r="I18" s="740"/>
      <c r="J18" s="740"/>
      <c r="K18" s="740"/>
      <c r="L18" s="427"/>
    </row>
    <row r="19" spans="2:12" x14ac:dyDescent="0.35">
      <c r="B19" s="427"/>
      <c r="C19" s="427"/>
      <c r="D19" s="740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40"/>
      <c r="F19" s="740"/>
      <c r="G19" s="740"/>
      <c r="H19" s="740"/>
      <c r="I19" s="740"/>
      <c r="J19" s="740"/>
      <c r="K19" s="740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6" t="s">
        <v>634</v>
      </c>
      <c r="M1" s="746"/>
      <c r="N1" s="746"/>
      <c r="O1" s="746"/>
      <c r="P1" s="746"/>
      <c r="Q1" s="746"/>
      <c r="R1" s="746"/>
      <c r="S1" s="746"/>
      <c r="T1" s="746"/>
      <c r="U1" s="485"/>
      <c r="V1" s="172"/>
    </row>
    <row r="2" spans="2:24" ht="28.5" customHeight="1" x14ac:dyDescent="0.45">
      <c r="B2" s="129"/>
      <c r="C2" s="129"/>
      <c r="D2" s="743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ก.12101  ชั้นประถมศึกษาปีที่ 2  ปีการศึกษา 2557</v>
      </c>
      <c r="E2" s="743"/>
      <c r="F2" s="743"/>
      <c r="G2" s="743"/>
      <c r="H2" s="743"/>
      <c r="I2" s="743"/>
      <c r="J2" s="743"/>
      <c r="K2" s="743"/>
      <c r="L2" s="743"/>
      <c r="M2" s="743"/>
      <c r="N2" s="745" t="str">
        <f>D2</f>
        <v>ประกาศผลการประเมินรายวิชา    รหัสวิชา ก.12101  ชั้นประถมศึกษาปีที่ 2  ปีการศึกษา 2557</v>
      </c>
      <c r="O2" s="745"/>
      <c r="P2" s="745"/>
      <c r="Q2" s="745"/>
      <c r="R2" s="745"/>
      <c r="S2" s="745"/>
      <c r="T2" s="745"/>
      <c r="U2" s="745"/>
      <c r="V2" s="745"/>
      <c r="W2" s="745"/>
    </row>
    <row r="3" spans="2:24" ht="20.25" customHeight="1" x14ac:dyDescent="0.45">
      <c r="B3" s="129"/>
      <c r="C3" s="130"/>
      <c r="D3" s="744" t="s">
        <v>315</v>
      </c>
      <c r="E3" s="744"/>
      <c r="F3" s="744"/>
      <c r="G3" s="744"/>
      <c r="H3" s="744"/>
      <c r="I3" s="744"/>
      <c r="J3" s="744"/>
      <c r="K3" s="744"/>
      <c r="L3" s="744"/>
      <c r="M3" s="744"/>
      <c r="N3" s="744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44"/>
      <c r="P3" s="744"/>
      <c r="Q3" s="744"/>
      <c r="R3" s="744"/>
      <c r="S3" s="744"/>
      <c r="T3" s="744"/>
      <c r="U3" s="744"/>
      <c r="V3" s="744"/>
      <c r="W3" s="744"/>
    </row>
    <row r="4" spans="2:24" s="127" customFormat="1" ht="20.25" customHeight="1" x14ac:dyDescent="0.45">
      <c r="B4" s="747" t="s">
        <v>0</v>
      </c>
      <c r="C4" s="748" t="s">
        <v>20</v>
      </c>
      <c r="D4" s="747" t="s">
        <v>17</v>
      </c>
      <c r="E4" s="440" t="s">
        <v>6</v>
      </c>
      <c r="F4" s="440" t="s">
        <v>6</v>
      </c>
      <c r="G4" s="751" t="s">
        <v>614</v>
      </c>
      <c r="H4" s="752"/>
      <c r="I4" s="742" t="s">
        <v>296</v>
      </c>
      <c r="J4" s="742"/>
      <c r="K4" s="742"/>
      <c r="L4" s="742"/>
      <c r="M4" s="742"/>
      <c r="N4" s="742" t="s">
        <v>63</v>
      </c>
      <c r="O4" s="742"/>
      <c r="P4" s="742"/>
      <c r="Q4" s="742"/>
      <c r="R4" s="742"/>
      <c r="S4" s="742"/>
      <c r="T4" s="742"/>
      <c r="U4" s="742"/>
      <c r="V4" s="742"/>
      <c r="W4" s="742"/>
      <c r="X4" s="128"/>
    </row>
    <row r="5" spans="2:24" s="127" customFormat="1" ht="20.25" customHeight="1" x14ac:dyDescent="0.4">
      <c r="B5" s="747"/>
      <c r="C5" s="749"/>
      <c r="D5" s="747"/>
      <c r="E5" s="441" t="s">
        <v>613</v>
      </c>
      <c r="F5" s="441" t="s">
        <v>627</v>
      </c>
      <c r="G5" s="497" t="s">
        <v>6</v>
      </c>
      <c r="H5" s="741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1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1" t="s">
        <v>61</v>
      </c>
      <c r="X5" s="128"/>
    </row>
    <row r="6" spans="2:24" s="127" customFormat="1" ht="20.25" customHeight="1" x14ac:dyDescent="0.4">
      <c r="B6" s="747"/>
      <c r="C6" s="750"/>
      <c r="D6" s="747"/>
      <c r="E6" s="442">
        <v>100</v>
      </c>
      <c r="F6" s="442">
        <v>100</v>
      </c>
      <c r="G6" s="498">
        <v>100</v>
      </c>
      <c r="H6" s="741"/>
      <c r="I6" s="132" t="s">
        <v>531</v>
      </c>
      <c r="J6" s="132" t="s">
        <v>531</v>
      </c>
      <c r="K6" s="132" t="s">
        <v>531</v>
      </c>
      <c r="L6" s="132" t="s">
        <v>298</v>
      </c>
      <c r="M6" s="741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1"/>
      <c r="X6" s="128"/>
    </row>
    <row r="7" spans="2:24" s="126" customFormat="1" ht="15.75" customHeight="1" x14ac:dyDescent="0.4">
      <c r="B7" s="302">
        <v>1</v>
      </c>
      <c r="C7" s="303" t="str">
        <f>IF(นักเรียน!C6="","",นักเรียน!C6)</f>
        <v>3183</v>
      </c>
      <c r="D7" s="304" t="str">
        <f>IF(นักเรียน!E6="","",นักเรียน!E6)</f>
        <v>เด็กชายชนะโชติ  ดีสกุลวงษ์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 t="str">
        <f>IF(นักเรียน!C7="","",นักเรียน!C7)</f>
        <v>3184</v>
      </c>
      <c r="D8" s="298" t="str">
        <f>IF(นักเรียน!E7="","",นักเรียน!E7)</f>
        <v>เด็กชายวชัรพงษ์  วงษ์ชาลี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 t="str">
        <f>IF(นักเรียน!C8="","",นักเรียน!C8)</f>
        <v>3185</v>
      </c>
      <c r="D9" s="298" t="str">
        <f>IF(นักเรียน!E8="","",นักเรียน!E8)</f>
        <v>เด็กชายวทันยู  ทรงฤทธิ์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 t="str">
        <f>IF(นักเรียน!C9="","",นักเรียน!C9)</f>
        <v>3186</v>
      </c>
      <c r="D10" s="298" t="str">
        <f>IF(นักเรียน!E9="","",นักเรียน!E9)</f>
        <v>เด็กชายณัฐพล  สมอเมือง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 t="str">
        <f>IF(นักเรียน!C10="","",นักเรียน!C10)</f>
        <v>3187</v>
      </c>
      <c r="D11" s="298" t="str">
        <f>IF(นักเรียน!E10="","",นักเรียน!E10)</f>
        <v>เด็กชายอภิวัฒน์  จินารักษ์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 t="str">
        <f>IF(นักเรียน!C11="","",นักเรียน!C11)</f>
        <v>3188</v>
      </c>
      <c r="D12" s="298" t="str">
        <f>IF(นักเรียน!E11="","",นักเรียน!E11)</f>
        <v>เด็กชายพงศกร โสมาบุตร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 t="str">
        <f>IF(นักเรียน!C12="","",นักเรียน!C12)</f>
        <v>3189</v>
      </c>
      <c r="D13" s="298" t="str">
        <f>IF(นักเรียน!E12="","",นักเรียน!E12)</f>
        <v>เด็กชายอดิศร  สิขิรัมย์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 t="str">
        <f>IF(นักเรียน!C13="","",นักเรียน!C13)</f>
        <v>3191</v>
      </c>
      <c r="D14" s="298" t="str">
        <f>IF(นักเรียน!E13="","",นักเรียน!E13)</f>
        <v>เด็กชายฐิติวัสส์  ทวีศักดิ์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 t="str">
        <f>IF(นักเรียน!C14="","",นักเรียน!C14)</f>
        <v>3193</v>
      </c>
      <c r="D15" s="298" t="str">
        <f>IF(นักเรียน!E14="","",นักเรียน!E14)</f>
        <v>เด็กหญิงรินรดา  อาจฤทธิ์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 t="str">
        <f>IF(นักเรียน!C15="","",นักเรียน!C15)</f>
        <v>3194</v>
      </c>
      <c r="D16" s="298" t="str">
        <f>IF(นักเรียน!E15="","",นักเรียน!E15)</f>
        <v>เด็กหญิงภัคจิรา  พรมหญ้าคา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 t="str">
        <f>IF(นักเรียน!C16="","",นักเรียน!C16)</f>
        <v>3195</v>
      </c>
      <c r="D17" s="298" t="str">
        <f>IF(นักเรียน!E16="","",นักเรียน!E16)</f>
        <v>เด็กหญิงสิรินภา  พลไธสง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 t="str">
        <f>IF(นักเรียน!C17="","",นักเรียน!C17)</f>
        <v>3196</v>
      </c>
      <c r="D18" s="298" t="str">
        <f>IF(นักเรียน!E17="","",นักเรียน!E17)</f>
        <v>เด็กหญิงณัฐจิยา  ดงปัดถา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 t="str">
        <f>IF(นักเรียน!C18="","",นักเรียน!C18)</f>
        <v>3197</v>
      </c>
      <c r="D19" s="298" t="str">
        <f>IF(นักเรียน!E18="","",นักเรียน!E18)</f>
        <v>เด็กหญิงรตนพร  ภูศรี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 t="str">
        <f>IF(นักเรียน!C19="","",นักเรียน!C19)</f>
        <v>3198</v>
      </c>
      <c r="D20" s="298" t="str">
        <f>IF(นักเรียน!E19="","",นักเรียน!E19)</f>
        <v>เด็กหญิงจิรันญา  จินารักษ์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 t="str">
        <f>IF(นักเรียน!C20="","",นักเรียน!C20)</f>
        <v>3199</v>
      </c>
      <c r="D21" s="298" t="str">
        <f>IF(นักเรียน!E20="","",นักเรียน!E20)</f>
        <v>เด็กหญิงสุภัสรินทร์  ปัดทุม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 t="str">
        <f>IF(นักเรียน!C21="","",นักเรียน!C21)</f>
        <v>3200</v>
      </c>
      <c r="D22" s="298" t="str">
        <f>IF(นักเรียน!E21="","",นักเรียน!E21)</f>
        <v>เด็กหญิงพรสว่าง  โทแก้ว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3201</v>
      </c>
      <c r="D23" s="298" t="str">
        <f>IF(นักเรียน!E22="","",นักเรียน!E22)</f>
        <v>เด็กหญิงทิพวรรณ  สุขแก้ว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 t="str">
        <f>IF(นักเรียน!C23="","",นักเรียน!C23)</f>
        <v>3203</v>
      </c>
      <c r="D24" s="298" t="str">
        <f>IF(นักเรียน!E23="","",นักเรียน!E23)</f>
        <v>เด็กหญิงกชกร  หวลสันเทียะ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 t="str">
        <f>IF(นักเรียน!C24="","",นักเรียน!C24)</f>
        <v>3204</v>
      </c>
      <c r="D25" s="298" t="str">
        <f>IF(นักเรียน!E24="","",นักเรียน!E24)</f>
        <v>เด็กหญิงจุฑานันท์  ลครพล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 t="str">
        <f>IF(นักเรียน!C25="","",นักเรียน!C25)</f>
        <v>3205</v>
      </c>
      <c r="D26" s="298" t="str">
        <f>IF(นักเรียน!E25="","",นักเรียน!E25)</f>
        <v>เด็กหญิงกัญญารัตน์  ธุระธรรม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>3206</v>
      </c>
      <c r="D27" s="298" t="str">
        <f>IF(นักเรียน!E26="","",นักเรียน!E26)</f>
        <v>เด็กหญิงกิติยากร  ผุยมาตย์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>3207</v>
      </c>
      <c r="D28" s="298" t="str">
        <f>IF(นักเรียน!E27="","",นักเรียน!E27)</f>
        <v>เด็กหญิงกนกวรรณ  นนท์ยะโส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>3208</v>
      </c>
      <c r="D29" s="298" t="str">
        <f>IF(นักเรียน!E28="","",นักเรียน!E28)</f>
        <v>เด็กหญิงภัทราวดี  ประธาน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>3209</v>
      </c>
      <c r="D30" s="298" t="str">
        <f>IF(นักเรียน!E29="","",นักเรียน!E29)</f>
        <v>เด็กหญิงลลิตา  ทดศิลา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>3210</v>
      </c>
      <c r="D31" s="298" t="str">
        <f>IF(นักเรียน!E30="","",นักเรียน!E30)</f>
        <v>เด็กหญิงปาธิดา  จินารักษ์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>3211</v>
      </c>
      <c r="D32" s="298" t="str">
        <f>IF(นักเรียน!E31="","",นักเรียน!E31)</f>
        <v>เด็กหญิงธันยชนก  เอกสุภาพันธ์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>3212</v>
      </c>
      <c r="D33" s="298" t="str">
        <f>IF(นักเรียน!E32="","",นักเรียน!E32)</f>
        <v>เด็กหญิงนฤมล  ภิญโญทรัพย์</v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>
        <f>IF(นักเรียน!C33="","",นักเรียน!C33)</f>
        <v>3253</v>
      </c>
      <c r="D34" s="298" t="str">
        <f>IF(นักเรียน!E33="","",นักเรียน!E33)</f>
        <v>เด็กหญิงยุพารัตน์  แคนสี</v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>
        <f>IF(นักเรียน!C34="","",นักเรียน!C34)</f>
        <v>3284</v>
      </c>
      <c r="D35" s="298" t="str">
        <f>IF(นักเรียน!E34="","",นักเรียน!E34)</f>
        <v>เด็กชายปฏิพัทธ์  ห้อยศรี</v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27" t="s">
        <v>348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8" t="s">
        <v>359</v>
      </c>
      <c r="G31" s="528"/>
      <c r="H31" s="528"/>
      <c r="I31" s="528"/>
      <c r="J31" s="528"/>
      <c r="K31" s="528"/>
      <c r="L31" s="528"/>
      <c r="M31" s="528"/>
      <c r="N31" s="528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9" t="s">
        <v>361</v>
      </c>
      <c r="G32" s="529"/>
      <c r="H32" s="529"/>
      <c r="I32" s="529"/>
      <c r="J32" s="529"/>
      <c r="K32" s="529"/>
      <c r="L32" s="529"/>
      <c r="M32" s="529"/>
      <c r="N32" s="529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0" t="s">
        <v>314</v>
      </c>
      <c r="L58" s="530"/>
      <c r="M58" s="530"/>
      <c r="N58" s="530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26" t="s">
        <v>513</v>
      </c>
      <c r="L59" s="526"/>
      <c r="M59" s="526"/>
      <c r="N59" s="526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26" t="s">
        <v>514</v>
      </c>
      <c r="L60" s="526"/>
      <c r="M60" s="526"/>
      <c r="N60" s="526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26" t="s">
        <v>515</v>
      </c>
      <c r="L61" s="526"/>
      <c r="M61" s="526"/>
      <c r="N61" s="526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26" t="s">
        <v>516</v>
      </c>
      <c r="L62" s="526"/>
      <c r="M62" s="526"/>
      <c r="N62" s="526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26" t="s">
        <v>517</v>
      </c>
      <c r="L63" s="526"/>
      <c r="M63" s="526"/>
      <c r="N63" s="526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26" t="s">
        <v>518</v>
      </c>
      <c r="L64" s="526"/>
      <c r="M64" s="526"/>
      <c r="N64" s="526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26" t="s">
        <v>519</v>
      </c>
      <c r="L65" s="526"/>
      <c r="M65" s="526"/>
      <c r="N65" s="526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26" t="s">
        <v>520</v>
      </c>
      <c r="L66" s="526"/>
      <c r="M66" s="526"/>
      <c r="N66" s="526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1" t="s">
        <v>625</v>
      </c>
      <c r="K75" s="531"/>
      <c r="L75" s="531"/>
      <c r="M75" s="531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1" t="s">
        <v>626</v>
      </c>
      <c r="K76" s="531"/>
      <c r="L76" s="531"/>
      <c r="M76" s="531"/>
      <c r="N76" s="531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25" t="s">
        <v>411</v>
      </c>
      <c r="D80" s="525"/>
      <c r="E80" s="525"/>
      <c r="F80" s="525"/>
      <c r="G80" s="525"/>
      <c r="H80" s="525"/>
      <c r="I80" s="525"/>
      <c r="J80" s="525"/>
      <c r="K80" s="525"/>
      <c r="L80" s="525"/>
      <c r="M80" s="525"/>
      <c r="N80" s="525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56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</row>
    <row r="3" spans="2:29" ht="18.75" customHeight="1" x14ac:dyDescent="0.45">
      <c r="B3" s="758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8"/>
      <c r="D3" s="758"/>
      <c r="E3" s="758"/>
      <c r="F3" s="758"/>
      <c r="G3" s="758"/>
      <c r="H3" s="758"/>
      <c r="I3" s="758"/>
      <c r="J3" s="758"/>
      <c r="K3" s="758"/>
      <c r="L3" s="758"/>
      <c r="M3" s="758"/>
    </row>
    <row r="4" spans="2:29" ht="18.75" customHeight="1" x14ac:dyDescent="0.45">
      <c r="B4" s="757" t="str">
        <f>"วิชา"&amp;Home!C11&amp;"   ชั้น"&amp;Home!C9</f>
        <v>วิชา   ชั้นประถมศึกษาปีที่ 2</v>
      </c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55" t="str">
        <f>IF(Home!C15="","","ลงชื่อ                                       ผู้สอน")</f>
        <v>ลงชื่อ                                       ผู้สอน</v>
      </c>
      <c r="D44" s="755"/>
      <c r="E44" s="755"/>
      <c r="F44" s="755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54" t="str">
        <f>IF(Home!C15="","","("&amp;Home!C15&amp;")")</f>
        <v>(นางเชาวลี  จำปามูล)</v>
      </c>
      <c r="D45" s="754"/>
      <c r="E45" s="754"/>
      <c r="F45" s="754"/>
      <c r="G45" s="422"/>
      <c r="H45" s="754" t="str">
        <f>IF(Home!C19="","","("&amp;Home!C19&amp;")")</f>
        <v>(นายกนก จำปามูล)</v>
      </c>
      <c r="I45" s="754"/>
      <c r="J45" s="754"/>
      <c r="K45" s="754"/>
      <c r="L45" s="423"/>
      <c r="M45" s="422"/>
    </row>
    <row r="46" spans="2:13" ht="19.5" customHeight="1" x14ac:dyDescent="0.45">
      <c r="B46" s="422"/>
      <c r="C46" s="753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53"/>
      <c r="E46" s="753"/>
      <c r="F46" s="753"/>
      <c r="G46" s="753"/>
      <c r="H46" s="753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53"/>
      <c r="J46" s="753"/>
      <c r="K46" s="753"/>
      <c r="L46" s="753"/>
      <c r="M46" s="75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0" t="s">
        <v>317</v>
      </c>
      <c r="D3" s="760"/>
      <c r="E3" s="760"/>
      <c r="F3" s="760"/>
      <c r="G3" s="760"/>
      <c r="H3" s="760"/>
      <c r="I3" s="760"/>
      <c r="J3" s="760"/>
      <c r="K3" s="760"/>
      <c r="L3" s="760"/>
      <c r="M3" s="760"/>
      <c r="N3" s="760"/>
      <c r="O3" s="760"/>
      <c r="P3" s="180"/>
      <c r="Q3" s="177"/>
      <c r="R3" s="177"/>
    </row>
    <row r="4" spans="1:18" x14ac:dyDescent="0.45">
      <c r="A4" s="177"/>
      <c r="B4" s="180"/>
      <c r="C4" s="760"/>
      <c r="D4" s="760"/>
      <c r="E4" s="760"/>
      <c r="F4" s="760"/>
      <c r="G4" s="760"/>
      <c r="H4" s="760"/>
      <c r="I4" s="760"/>
      <c r="J4" s="760"/>
      <c r="K4" s="760"/>
      <c r="L4" s="760"/>
      <c r="M4" s="760"/>
      <c r="N4" s="760"/>
      <c r="O4" s="760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1" t="s">
        <v>624</v>
      </c>
      <c r="I22" s="531"/>
      <c r="J22" s="531"/>
      <c r="K22" s="531"/>
      <c r="L22" s="531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1" t="s">
        <v>626</v>
      </c>
      <c r="I23" s="531"/>
      <c r="J23" s="531"/>
      <c r="K23" s="531"/>
      <c r="L23" s="531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1" t="s">
        <v>625</v>
      </c>
      <c r="I25" s="531"/>
      <c r="J25" s="531"/>
      <c r="K25" s="531"/>
      <c r="L25" s="531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1"/>
      <c r="G26" s="531"/>
      <c r="H26" s="531"/>
      <c r="I26" s="531"/>
      <c r="J26" s="531"/>
      <c r="K26" s="531"/>
      <c r="L26" s="531"/>
      <c r="M26" s="531"/>
      <c r="N26" s="531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1" t="s">
        <v>625</v>
      </c>
      <c r="J28" s="531"/>
      <c r="K28" s="531"/>
      <c r="L28" s="531"/>
      <c r="M28" s="531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1"/>
      <c r="J29" s="531"/>
      <c r="K29" s="531"/>
      <c r="L29" s="531"/>
      <c r="M29" s="531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9"/>
      <c r="D47" s="759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2" t="s">
        <v>540</v>
      </c>
      <c r="C2" s="532"/>
      <c r="D2" s="532"/>
      <c r="E2" s="532"/>
      <c r="F2" s="532"/>
      <c r="G2" s="532"/>
      <c r="I2" s="319" t="str">
        <f>Home!B11&amp;Home!C11&amp;"  ชั้น"&amp;Home!C9&amp;"  "&amp;Home!E5&amp;"  "&amp;Home!F5</f>
        <v>รายวิชา  ชั้นประถมศึกษาปีที่ 2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33" t="s">
        <v>632</v>
      </c>
      <c r="G6" s="534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27" sqref="E27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35" t="s">
        <v>309</v>
      </c>
      <c r="O1" s="535"/>
      <c r="P1" s="535"/>
      <c r="Q1" s="535"/>
      <c r="R1" s="535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2" t="str">
        <f>"รายชื่อนักเรียน  ชั้น"&amp;Home!C9&amp;"  ปีการศึกษา  "&amp;Home!F5</f>
        <v>รายชื่อนักเรียน  ชั้นประถมศึกษาปีที่ 2  ปีการศึกษา  2557</v>
      </c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447"/>
      <c r="P2" s="540" t="s">
        <v>621</v>
      </c>
      <c r="Q2" s="541"/>
      <c r="R2" s="452">
        <f>Q57</f>
        <v>29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3" t="s">
        <v>0</v>
      </c>
      <c r="C3" s="546" t="s">
        <v>20</v>
      </c>
      <c r="D3" s="549" t="s">
        <v>19</v>
      </c>
      <c r="E3" s="543" t="s">
        <v>17</v>
      </c>
      <c r="F3" s="536"/>
      <c r="G3" s="537"/>
      <c r="H3" s="537"/>
      <c r="I3" s="537"/>
      <c r="J3" s="537"/>
      <c r="K3" s="537"/>
      <c r="L3" s="537"/>
      <c r="M3" s="537"/>
      <c r="N3" s="537"/>
      <c r="O3" s="448"/>
      <c r="P3" s="540" t="s">
        <v>622</v>
      </c>
      <c r="Q3" s="541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4"/>
      <c r="C4" s="547"/>
      <c r="D4" s="550"/>
      <c r="E4" s="544"/>
      <c r="F4" s="536"/>
      <c r="G4" s="537"/>
      <c r="H4" s="537"/>
      <c r="I4" s="537"/>
      <c r="J4" s="537"/>
      <c r="K4" s="537"/>
      <c r="L4" s="537"/>
      <c r="M4" s="537"/>
      <c r="N4" s="537"/>
      <c r="O4" s="448"/>
      <c r="P4" s="540" t="s">
        <v>623</v>
      </c>
      <c r="Q4" s="541"/>
      <c r="R4" s="451">
        <f>Q59</f>
        <v>29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45"/>
      <c r="C5" s="548"/>
      <c r="D5" s="551"/>
      <c r="E5" s="545"/>
      <c r="F5" s="536"/>
      <c r="G5" s="537"/>
      <c r="H5" s="537"/>
      <c r="I5" s="537"/>
      <c r="J5" s="537"/>
      <c r="K5" s="537"/>
      <c r="L5" s="537"/>
      <c r="M5" s="537"/>
      <c r="N5" s="537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3" t="s">
        <v>654</v>
      </c>
      <c r="D6" s="517" t="s">
        <v>655</v>
      </c>
      <c r="E6" s="512" t="s">
        <v>656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3" t="s">
        <v>657</v>
      </c>
      <c r="D7" s="517" t="s">
        <v>658</v>
      </c>
      <c r="E7" s="512" t="s">
        <v>659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3" t="s">
        <v>660</v>
      </c>
      <c r="D8" s="517" t="s">
        <v>661</v>
      </c>
      <c r="E8" s="512" t="s">
        <v>662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3" t="s">
        <v>663</v>
      </c>
      <c r="D9" s="517" t="s">
        <v>664</v>
      </c>
      <c r="E9" s="512" t="s">
        <v>665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3" t="s">
        <v>666</v>
      </c>
      <c r="D10" s="517" t="s">
        <v>667</v>
      </c>
      <c r="E10" s="512" t="s">
        <v>668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3" t="s">
        <v>669</v>
      </c>
      <c r="D11" s="517" t="s">
        <v>670</v>
      </c>
      <c r="E11" s="512" t="s">
        <v>671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3" t="s">
        <v>672</v>
      </c>
      <c r="D12" s="517" t="s">
        <v>673</v>
      </c>
      <c r="E12" s="512" t="s">
        <v>674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3" t="s">
        <v>675</v>
      </c>
      <c r="D13" s="517" t="s">
        <v>676</v>
      </c>
      <c r="E13" s="512" t="s">
        <v>677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3" t="s">
        <v>678</v>
      </c>
      <c r="D14" s="517" t="s">
        <v>679</v>
      </c>
      <c r="E14" s="512" t="s">
        <v>680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3" t="s">
        <v>681</v>
      </c>
      <c r="D15" s="517" t="s">
        <v>682</v>
      </c>
      <c r="E15" s="512" t="s">
        <v>683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3" t="s">
        <v>684</v>
      </c>
      <c r="D16" s="517" t="s">
        <v>685</v>
      </c>
      <c r="E16" s="512" t="s">
        <v>686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3" t="s">
        <v>687</v>
      </c>
      <c r="D17" s="517" t="s">
        <v>688</v>
      </c>
      <c r="E17" s="512" t="s">
        <v>689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3" t="s">
        <v>690</v>
      </c>
      <c r="D18" s="517" t="s">
        <v>691</v>
      </c>
      <c r="E18" s="512" t="s">
        <v>692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3" t="s">
        <v>693</v>
      </c>
      <c r="D19" s="517" t="s">
        <v>694</v>
      </c>
      <c r="E19" s="512" t="s">
        <v>695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3" t="s">
        <v>696</v>
      </c>
      <c r="D20" s="517" t="s">
        <v>697</v>
      </c>
      <c r="E20" s="512" t="s">
        <v>698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3" t="s">
        <v>699</v>
      </c>
      <c r="D21" s="517" t="s">
        <v>700</v>
      </c>
      <c r="E21" s="512" t="s">
        <v>701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3">
        <v>3201</v>
      </c>
      <c r="D22" s="517" t="s">
        <v>702</v>
      </c>
      <c r="E22" s="512" t="s">
        <v>703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3" t="s">
        <v>704</v>
      </c>
      <c r="D23" s="517" t="s">
        <v>705</v>
      </c>
      <c r="E23" s="512" t="s">
        <v>706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 t="s">
        <v>707</v>
      </c>
      <c r="D24" s="517" t="s">
        <v>708</v>
      </c>
      <c r="E24" s="512" t="s">
        <v>709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3" t="s">
        <v>710</v>
      </c>
      <c r="D25" s="517" t="s">
        <v>711</v>
      </c>
      <c r="E25" s="512" t="s">
        <v>712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 t="s">
        <v>713</v>
      </c>
      <c r="D26" s="517" t="s">
        <v>714</v>
      </c>
      <c r="E26" s="512" t="s">
        <v>715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 t="s">
        <v>716</v>
      </c>
      <c r="D27" s="517" t="s">
        <v>717</v>
      </c>
      <c r="E27" s="512" t="s">
        <v>718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 t="s">
        <v>719</v>
      </c>
      <c r="D28" s="517" t="s">
        <v>720</v>
      </c>
      <c r="E28" s="512" t="s">
        <v>721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 t="s">
        <v>722</v>
      </c>
      <c r="D29" s="517" t="s">
        <v>723</v>
      </c>
      <c r="E29" s="512" t="s">
        <v>724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3" t="s">
        <v>725</v>
      </c>
      <c r="D30" s="517" t="s">
        <v>726</v>
      </c>
      <c r="E30" s="512" t="s">
        <v>727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 t="s">
        <v>728</v>
      </c>
      <c r="D31" s="517" t="s">
        <v>729</v>
      </c>
      <c r="E31" s="512" t="s">
        <v>730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 t="s">
        <v>731</v>
      </c>
      <c r="D32" s="517" t="s">
        <v>732</v>
      </c>
      <c r="E32" s="512" t="s">
        <v>733</v>
      </c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>
        <f>เวลาเรียน!F33</f>
        <v>27</v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>
        <v>3253</v>
      </c>
      <c r="D33" s="514" t="s">
        <v>734</v>
      </c>
      <c r="E33" s="515" t="s">
        <v>735</v>
      </c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>
        <f>เวลาเรียน!F34</f>
        <v>28</v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>
        <v>3284</v>
      </c>
      <c r="D34" s="514" t="s">
        <v>736</v>
      </c>
      <c r="E34" s="516" t="s">
        <v>737</v>
      </c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>
        <f>เวลาเรียน!F35</f>
        <v>29</v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8" t="s">
        <v>618</v>
      </c>
      <c r="O57" s="539"/>
      <c r="P57" s="539"/>
      <c r="Q57" s="445">
        <f>IF(COUNTA(นักเรียน!$E$6:$E$55),COUNTA(นักเรียน!$E$6:$E$55),"-")</f>
        <v>29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8" t="s">
        <v>617</v>
      </c>
      <c r="O58" s="539"/>
      <c r="P58" s="539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8" t="s">
        <v>619</v>
      </c>
      <c r="O59" s="539"/>
      <c r="P59" s="539"/>
      <c r="Q59" s="445">
        <f>IF($Q$57="-","-",$Q$57-$Q$58)</f>
        <v>29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1" t="s">
        <v>284</v>
      </c>
      <c r="I2" s="581"/>
      <c r="J2" s="581"/>
      <c r="K2" s="581"/>
      <c r="L2" s="581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0" t="str">
        <f>Home!C2&amp;" ระดับ"&amp;Home!F3</f>
        <v>แบบบันทึกผลการเรียนประจำรายวิชา ระดับประถมศึกษา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57" t="str">
        <f>"โรงเรียน"&amp;aboutme!E37</f>
        <v>โรงเรียนบ้านหนองขามนาดี</v>
      </c>
      <c r="C4" s="557"/>
      <c r="D4" s="557"/>
      <c r="E4" s="557"/>
      <c r="F4" s="557"/>
      <c r="G4" s="557"/>
      <c r="H4" s="557"/>
      <c r="I4" s="557"/>
      <c r="J4" s="557"/>
      <c r="K4" s="557"/>
      <c r="L4" s="557"/>
      <c r="M4" s="557"/>
      <c r="N4" s="557"/>
      <c r="O4" s="557"/>
      <c r="P4" s="557"/>
      <c r="Q4" s="557"/>
      <c r="R4" s="557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58" t="str">
        <f>"อำเภอ"&amp;Home!C6&amp;"    จังหวัด"&amp;Home!C7</f>
        <v>อำเภอแก้งสนามนาง    จังหวัดนครราชสีมา</v>
      </c>
      <c r="C5" s="558"/>
      <c r="D5" s="558"/>
      <c r="E5" s="558"/>
      <c r="F5" s="558"/>
      <c r="G5" s="558"/>
      <c r="H5" s="558"/>
      <c r="I5" s="558"/>
      <c r="J5" s="558"/>
      <c r="K5" s="558"/>
      <c r="L5" s="558"/>
      <c r="M5" s="558"/>
      <c r="N5" s="558"/>
      <c r="O5" s="558"/>
      <c r="P5" s="558"/>
      <c r="Q5" s="558"/>
      <c r="R5" s="558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2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การงานอาชีพและเทคโนโลยี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ก.12101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59"/>
      <c r="H8" s="559"/>
      <c r="I8" s="559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นางเพ็ญจรัส  อ่อนจันทร์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0" t="s">
        <v>59</v>
      </c>
      <c r="C12" s="560"/>
      <c r="D12" s="560"/>
      <c r="E12" s="561" t="s">
        <v>547</v>
      </c>
      <c r="F12" s="562"/>
      <c r="G12" s="562"/>
      <c r="H12" s="562"/>
      <c r="I12" s="562"/>
      <c r="J12" s="562"/>
      <c r="K12" s="562"/>
      <c r="L12" s="563"/>
      <c r="M12" s="568" t="s">
        <v>522</v>
      </c>
      <c r="N12" s="568"/>
      <c r="O12" s="568"/>
      <c r="P12" s="568"/>
      <c r="Q12" s="564" t="s">
        <v>51</v>
      </c>
      <c r="R12" s="565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0"/>
      <c r="C13" s="560"/>
      <c r="D13" s="560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9" t="s">
        <v>463</v>
      </c>
      <c r="N13" s="569"/>
      <c r="O13" s="560" t="s">
        <v>464</v>
      </c>
      <c r="P13" s="560"/>
      <c r="Q13" s="566"/>
      <c r="R13" s="567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0">
        <f>IF(นักเรียน!Q59="","",นักเรียน!Q59)</f>
        <v>29</v>
      </c>
      <c r="C14" s="570"/>
      <c r="D14" s="570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0" t="str">
        <f>IF(COUNTIF(คะแนน2!$BC$6:$BC$55,"ผ่าน"),COUNTIF(คะแนน2!$BC$6:$BC$55,"ผ่าน"),"-")</f>
        <v>-</v>
      </c>
      <c r="N14" s="570"/>
      <c r="O14" s="570" t="str">
        <f>IF(COUNTIF(คะแนน2!$BC$6:$BC$55,"ไม่ผ่าน"),COUNTIF(คะแนน2!$BC$6:$BC$55,"ไม่ผ่าน"),"-")</f>
        <v>-</v>
      </c>
      <c r="P14" s="570"/>
      <c r="Q14" s="574"/>
      <c r="R14" s="575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0" t="s">
        <v>62</v>
      </c>
      <c r="C15" s="560"/>
      <c r="D15" s="560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8" t="str">
        <f>IF(M14="-","",COUNTIF(คะแนน2!$BC$6:$BC$55,"ผ่าน")*100/$B$14)</f>
        <v/>
      </c>
      <c r="N15" s="579"/>
      <c r="O15" s="578" t="str">
        <f>IF(O14="-","",COUNTIF(คะแนน2!$BC$6:$BC$55,"ไม่ผ่าน")*100/$B$14)</f>
        <v/>
      </c>
      <c r="P15" s="579"/>
      <c r="Q15" s="576"/>
      <c r="R15" s="577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1" t="s">
        <v>63</v>
      </c>
      <c r="C17" s="571"/>
      <c r="D17" s="571"/>
      <c r="E17" s="571"/>
      <c r="F17" s="571"/>
      <c r="G17" s="571"/>
      <c r="H17" s="571"/>
      <c r="I17" s="571"/>
      <c r="K17" s="571" t="s">
        <v>64</v>
      </c>
      <c r="L17" s="571"/>
      <c r="M17" s="571"/>
      <c r="N17" s="571"/>
      <c r="O17" s="571"/>
      <c r="P17" s="571"/>
      <c r="Q17" s="571"/>
      <c r="R17" s="571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72" t="s">
        <v>65</v>
      </c>
      <c r="C18" s="573"/>
      <c r="D18" s="572" t="s">
        <v>66</v>
      </c>
      <c r="E18" s="573"/>
      <c r="F18" s="572" t="s">
        <v>67</v>
      </c>
      <c r="G18" s="573"/>
      <c r="H18" s="572" t="s">
        <v>68</v>
      </c>
      <c r="I18" s="573"/>
      <c r="K18" s="572" t="s">
        <v>65</v>
      </c>
      <c r="L18" s="573"/>
      <c r="M18" s="572" t="s">
        <v>66</v>
      </c>
      <c r="N18" s="573"/>
      <c r="O18" s="572" t="s">
        <v>67</v>
      </c>
      <c r="P18" s="573"/>
      <c r="Q18" s="572" t="s">
        <v>68</v>
      </c>
      <c r="R18" s="573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53" t="str">
        <f>IF(COUNTIF(คุณลักษณะ!$Z$6:$Z$55,"3"),COUNTIF(คุณลักษณะ!$Z$6:$Z$55,"3"),"-")</f>
        <v>-</v>
      </c>
      <c r="C19" s="554"/>
      <c r="D19" s="553" t="str">
        <f>IF(COUNTIF(คุณลักษณะ!$Z$6:$Z$55,"2"),COUNTIF(คุณลักษณะ!$Z$6:$Z$55,"2"),"-")</f>
        <v>-</v>
      </c>
      <c r="E19" s="554"/>
      <c r="F19" s="553" t="str">
        <f>IF(COUNTIF(คุณลักษณะ!$Z$6:$Z$55,"1"),COUNTIF(คุณลักษณะ!$Z$6:$Z$55,"1"),"-")</f>
        <v>-</v>
      </c>
      <c r="G19" s="554"/>
      <c r="H19" s="553" t="str">
        <f>IF(COUNTIF(คุณลักษณะ!$Z$6:$Z$55,"0"),COUNTIF(คุณลักษณะ!$Z$6:$Z$55,"0"),"-")</f>
        <v>-</v>
      </c>
      <c r="I19" s="554"/>
      <c r="J19" s="37"/>
      <c r="K19" s="553" t="str">
        <f>IF(COUNTIF(คิดวิเคราะห์!$M$6:$M$55,"3"),COUNTIF(คิดวิเคราะห์!$M$6:$M$55,"3"),"-")</f>
        <v>-</v>
      </c>
      <c r="L19" s="554"/>
      <c r="M19" s="553" t="str">
        <f>IF(COUNTIF(คิดวิเคราะห์!$M$6:$M$55,"2"),COUNTIF(คิดวิเคราะห์!$M$6:$M$55,"2"),"-")</f>
        <v>-</v>
      </c>
      <c r="N19" s="554"/>
      <c r="O19" s="553" t="str">
        <f>IF(COUNTIF(คิดวิเคราะห์!$M$6:$M$55,"1"),COUNTIF(คิดวิเคราะห์!$M$6:$M$55,"1"),"-")</f>
        <v>-</v>
      </c>
      <c r="P19" s="554"/>
      <c r="Q19" s="553" t="str">
        <f>IF(COUNTIF(คิดวิเคราะห์!$M$6:$M$55,"0"),COUNTIF(คิดวิเคราะห์!$M$6:$M$55,"0"),"-")</f>
        <v>-</v>
      </c>
      <c r="R19" s="554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55" t="str">
        <f>IF(B19="-","",COUNTIF(คุณลักษณะ!$Z$6:$Z$55,"3")*100/$B$14)</f>
        <v/>
      </c>
      <c r="C20" s="556"/>
      <c r="D20" s="555" t="str">
        <f>IF(D19="-","",COUNTIF(คุณลักษณะ!$Z$6:$Z$55,"2")*100/$B$14)</f>
        <v/>
      </c>
      <c r="E20" s="556"/>
      <c r="F20" s="555" t="str">
        <f>IF(F19="-","",COUNTIF(คุณลักษณะ!$Z$6:$Z$55,"1")*100/$B$14)</f>
        <v/>
      </c>
      <c r="G20" s="556"/>
      <c r="H20" s="555" t="str">
        <f>IF(H19="-","",COUNTIF(คุณลักษณะ!$Z$6:$Z$55,"0")*100/$B$14)</f>
        <v/>
      </c>
      <c r="I20" s="556"/>
      <c r="J20" s="35"/>
      <c r="K20" s="555" t="str">
        <f>IF(K19="-","",COUNTIF(คิดวิเคราะห์!$M$6:$M$55,"3")*100/$B$14)</f>
        <v/>
      </c>
      <c r="L20" s="556"/>
      <c r="M20" s="555" t="str">
        <f>IF(M19="-","",COUNTIF(คิดวิเคราะห์!$M$6:$M$55,"2")*100/$B$14)</f>
        <v/>
      </c>
      <c r="N20" s="556"/>
      <c r="O20" s="555" t="str">
        <f>IF(O19="-","",COUNTIF(คิดวิเคราะห์!$M$6:$M$55,"1")*100/$B$14)</f>
        <v/>
      </c>
      <c r="P20" s="556"/>
      <c r="Q20" s="555" t="str">
        <f>IF(Q19="-","",COUNTIF(คิดวิเคราะห์!$M$6:$M$55,"0")*100/$B$14)</f>
        <v/>
      </c>
      <c r="R20" s="556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2" t="str">
        <f>IF(Home!C16="","","("&amp;Home!C16&amp;")")</f>
        <v/>
      </c>
      <c r="G24" s="552"/>
      <c r="H24" s="552"/>
      <c r="I24" s="552"/>
      <c r="J24" s="552"/>
      <c r="K24" s="552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2" t="str">
        <f>IF(Home!C17="","","("&amp;Home!C17&amp;")")</f>
        <v/>
      </c>
      <c r="G26" s="552"/>
      <c r="H26" s="552"/>
      <c r="I26" s="552"/>
      <c r="J26" s="552"/>
      <c r="K26" s="552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2" t="str">
        <f>IF(Home!C18="","","("&amp;Home!C18&amp;")")</f>
        <v>(นางเชาวลี  จำปามูล)</v>
      </c>
      <c r="G29" s="552"/>
      <c r="H29" s="552"/>
      <c r="I29" s="552"/>
      <c r="J29" s="552"/>
      <c r="K29" s="552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2" t="str">
        <f>IF(Home!C19="","","("&amp;Home!C19&amp;")")</f>
        <v>(นายกนก จำปามูล)</v>
      </c>
      <c r="I31" s="552"/>
      <c r="J31" s="552"/>
      <c r="K31" s="552"/>
      <c r="L31" s="552"/>
      <c r="M31" s="552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2" t="str">
        <f>IF(Home!C19="","",Home!F19&amp;"โรงเรียน"&amp;Home!C3)</f>
        <v>ผู้อำนวยการโรงเรียนบ้านหนองขามนาดี</v>
      </c>
      <c r="H32" s="552"/>
      <c r="I32" s="552"/>
      <c r="J32" s="552"/>
      <c r="K32" s="552"/>
      <c r="L32" s="552"/>
      <c r="M32" s="552"/>
      <c r="N32" s="552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0" t="s">
        <v>0</v>
      </c>
      <c r="C2" s="604" t="s">
        <v>1</v>
      </c>
      <c r="D2" s="590" t="s">
        <v>19</v>
      </c>
      <c r="E2" s="590" t="s">
        <v>2</v>
      </c>
      <c r="F2" s="140" t="s">
        <v>21</v>
      </c>
      <c r="G2" s="582">
        <v>1</v>
      </c>
      <c r="H2" s="583"/>
      <c r="I2" s="583"/>
      <c r="J2" s="583"/>
      <c r="K2" s="583"/>
      <c r="L2" s="584"/>
      <c r="M2" s="585"/>
      <c r="N2" s="599">
        <v>2</v>
      </c>
      <c r="O2" s="583"/>
      <c r="P2" s="583"/>
      <c r="Q2" s="583"/>
      <c r="R2" s="583"/>
      <c r="S2" s="584"/>
      <c r="T2" s="584"/>
      <c r="U2" s="582">
        <v>3</v>
      </c>
      <c r="V2" s="583"/>
      <c r="W2" s="583"/>
      <c r="X2" s="583"/>
      <c r="Y2" s="583"/>
      <c r="Z2" s="584"/>
      <c r="AA2" s="585"/>
      <c r="AB2" s="582">
        <v>4</v>
      </c>
      <c r="AC2" s="583"/>
      <c r="AD2" s="583"/>
      <c r="AE2" s="583"/>
      <c r="AF2" s="583"/>
      <c r="AG2" s="584"/>
      <c r="AH2" s="585"/>
      <c r="AI2" s="582">
        <v>5</v>
      </c>
      <c r="AJ2" s="583"/>
      <c r="AK2" s="583"/>
      <c r="AL2" s="583"/>
      <c r="AM2" s="583"/>
      <c r="AN2" s="584"/>
      <c r="AO2" s="585"/>
      <c r="AP2" s="599">
        <v>6</v>
      </c>
      <c r="AQ2" s="583"/>
      <c r="AR2" s="583"/>
      <c r="AS2" s="583"/>
      <c r="AT2" s="583"/>
      <c r="AU2" s="584"/>
      <c r="AV2" s="584"/>
      <c r="AW2" s="582">
        <v>7</v>
      </c>
      <c r="AX2" s="583"/>
      <c r="AY2" s="583"/>
      <c r="AZ2" s="583"/>
      <c r="BA2" s="583"/>
      <c r="BB2" s="584"/>
      <c r="BC2" s="585"/>
      <c r="BD2" s="582">
        <v>8</v>
      </c>
      <c r="BE2" s="583"/>
      <c r="BF2" s="583"/>
      <c r="BG2" s="583"/>
      <c r="BH2" s="583"/>
      <c r="BI2" s="584"/>
      <c r="BJ2" s="585"/>
      <c r="BK2" s="582">
        <v>9</v>
      </c>
      <c r="BL2" s="583"/>
      <c r="BM2" s="583"/>
      <c r="BN2" s="583"/>
      <c r="BO2" s="583"/>
      <c r="BP2" s="584"/>
      <c r="BQ2" s="585"/>
      <c r="BR2" s="582">
        <v>10</v>
      </c>
      <c r="BS2" s="583"/>
      <c r="BT2" s="583"/>
      <c r="BU2" s="583"/>
      <c r="BV2" s="583"/>
      <c r="BW2" s="584"/>
      <c r="BX2" s="585"/>
      <c r="BY2" s="582">
        <v>11</v>
      </c>
      <c r="BZ2" s="583"/>
      <c r="CA2" s="583"/>
      <c r="CB2" s="583"/>
      <c r="CC2" s="583"/>
      <c r="CD2" s="584"/>
      <c r="CE2" s="585"/>
      <c r="CF2" s="582">
        <v>12</v>
      </c>
      <c r="CG2" s="583"/>
      <c r="CH2" s="583"/>
      <c r="CI2" s="583"/>
      <c r="CJ2" s="583"/>
      <c r="CK2" s="584"/>
      <c r="CL2" s="585"/>
      <c r="CM2" s="582">
        <v>13</v>
      </c>
      <c r="CN2" s="583"/>
      <c r="CO2" s="583"/>
      <c r="CP2" s="583"/>
      <c r="CQ2" s="583"/>
      <c r="CR2" s="584"/>
      <c r="CS2" s="585"/>
      <c r="CT2" s="599">
        <v>14</v>
      </c>
      <c r="CU2" s="583"/>
      <c r="CV2" s="583"/>
      <c r="CW2" s="583"/>
      <c r="CX2" s="583"/>
      <c r="CY2" s="584"/>
      <c r="CZ2" s="584"/>
      <c r="DA2" s="582">
        <v>15</v>
      </c>
      <c r="DB2" s="583"/>
      <c r="DC2" s="583"/>
      <c r="DD2" s="583"/>
      <c r="DE2" s="583"/>
      <c r="DF2" s="584"/>
      <c r="DG2" s="585"/>
      <c r="DH2" s="582">
        <v>16</v>
      </c>
      <c r="DI2" s="583"/>
      <c r="DJ2" s="583"/>
      <c r="DK2" s="583"/>
      <c r="DL2" s="583"/>
      <c r="DM2" s="584"/>
      <c r="DN2" s="585"/>
      <c r="DO2" s="582">
        <v>17</v>
      </c>
      <c r="DP2" s="583"/>
      <c r="DQ2" s="583"/>
      <c r="DR2" s="583"/>
      <c r="DS2" s="583"/>
      <c r="DT2" s="584"/>
      <c r="DU2" s="585"/>
      <c r="DV2" s="599">
        <v>18</v>
      </c>
      <c r="DW2" s="583"/>
      <c r="DX2" s="583"/>
      <c r="DY2" s="583"/>
      <c r="DZ2" s="583"/>
      <c r="EA2" s="584"/>
      <c r="EB2" s="584"/>
      <c r="EC2" s="582">
        <v>19</v>
      </c>
      <c r="ED2" s="583"/>
      <c r="EE2" s="583"/>
      <c r="EF2" s="583"/>
      <c r="EG2" s="583"/>
      <c r="EH2" s="584"/>
      <c r="EI2" s="585"/>
      <c r="EJ2" s="582">
        <v>20</v>
      </c>
      <c r="EK2" s="583"/>
      <c r="EL2" s="583"/>
      <c r="EM2" s="583"/>
      <c r="EN2" s="583"/>
      <c r="EO2" s="584"/>
      <c r="EP2" s="585"/>
      <c r="EQ2" s="582">
        <v>21</v>
      </c>
      <c r="ER2" s="583"/>
      <c r="ES2" s="583"/>
      <c r="ET2" s="583"/>
      <c r="EU2" s="583"/>
      <c r="EV2" s="584"/>
      <c r="EW2" s="585"/>
      <c r="EX2" s="582">
        <v>22</v>
      </c>
      <c r="EY2" s="583"/>
      <c r="EZ2" s="583"/>
      <c r="FA2" s="583"/>
      <c r="FB2" s="583"/>
      <c r="FC2" s="584"/>
      <c r="FD2" s="585"/>
      <c r="FE2" s="582">
        <v>23</v>
      </c>
      <c r="FF2" s="583"/>
      <c r="FG2" s="583"/>
      <c r="FH2" s="583"/>
      <c r="FI2" s="583"/>
      <c r="FJ2" s="584"/>
      <c r="FK2" s="585"/>
      <c r="FL2" s="582">
        <v>24</v>
      </c>
      <c r="FM2" s="583"/>
      <c r="FN2" s="583"/>
      <c r="FO2" s="583"/>
      <c r="FP2" s="583"/>
      <c r="FQ2" s="584"/>
      <c r="FR2" s="585"/>
      <c r="FS2" s="582">
        <v>25</v>
      </c>
      <c r="FT2" s="583"/>
      <c r="FU2" s="583"/>
      <c r="FV2" s="583"/>
      <c r="FW2" s="583"/>
      <c r="FX2" s="584"/>
      <c r="FY2" s="585"/>
      <c r="FZ2" s="582">
        <v>26</v>
      </c>
      <c r="GA2" s="583"/>
      <c r="GB2" s="583"/>
      <c r="GC2" s="583"/>
      <c r="GD2" s="583"/>
      <c r="GE2" s="584"/>
      <c r="GF2" s="585"/>
      <c r="GG2" s="582">
        <v>27</v>
      </c>
      <c r="GH2" s="583"/>
      <c r="GI2" s="583"/>
      <c r="GJ2" s="583"/>
      <c r="GK2" s="583"/>
      <c r="GL2" s="584"/>
      <c r="GM2" s="585"/>
      <c r="GN2" s="582">
        <v>28</v>
      </c>
      <c r="GO2" s="583"/>
      <c r="GP2" s="583"/>
      <c r="GQ2" s="583"/>
      <c r="GR2" s="583"/>
      <c r="GS2" s="584"/>
      <c r="GT2" s="585"/>
      <c r="GU2" s="582">
        <v>29</v>
      </c>
      <c r="GV2" s="583"/>
      <c r="GW2" s="583"/>
      <c r="GX2" s="583"/>
      <c r="GY2" s="583"/>
      <c r="GZ2" s="584"/>
      <c r="HA2" s="585"/>
      <c r="HB2" s="582">
        <v>30</v>
      </c>
      <c r="HC2" s="583"/>
      <c r="HD2" s="583"/>
      <c r="HE2" s="583"/>
      <c r="HF2" s="583"/>
      <c r="HG2" s="584"/>
      <c r="HH2" s="585"/>
      <c r="HI2" s="582">
        <v>31</v>
      </c>
      <c r="HJ2" s="583"/>
      <c r="HK2" s="583"/>
      <c r="HL2" s="583"/>
      <c r="HM2" s="583"/>
      <c r="HN2" s="584"/>
      <c r="HO2" s="585"/>
      <c r="HP2" s="582">
        <v>32</v>
      </c>
      <c r="HQ2" s="583"/>
      <c r="HR2" s="583"/>
      <c r="HS2" s="583"/>
      <c r="HT2" s="583"/>
      <c r="HU2" s="584"/>
      <c r="HV2" s="585"/>
      <c r="HW2" s="582">
        <v>33</v>
      </c>
      <c r="HX2" s="583"/>
      <c r="HY2" s="583"/>
      <c r="HZ2" s="583"/>
      <c r="IA2" s="583"/>
      <c r="IB2" s="584"/>
      <c r="IC2" s="585"/>
      <c r="ID2" s="582">
        <v>34</v>
      </c>
      <c r="IE2" s="583"/>
      <c r="IF2" s="583"/>
      <c r="IG2" s="583"/>
      <c r="IH2" s="583"/>
      <c r="II2" s="584"/>
      <c r="IJ2" s="585"/>
      <c r="IK2" s="582">
        <v>35</v>
      </c>
      <c r="IL2" s="583"/>
      <c r="IM2" s="583"/>
      <c r="IN2" s="583"/>
      <c r="IO2" s="583"/>
      <c r="IP2" s="584"/>
      <c r="IQ2" s="585"/>
      <c r="IR2" s="582">
        <v>36</v>
      </c>
      <c r="IS2" s="583"/>
      <c r="IT2" s="583"/>
      <c r="IU2" s="583"/>
      <c r="IV2" s="583"/>
      <c r="IW2" s="584"/>
      <c r="IX2" s="585"/>
      <c r="IY2" s="582">
        <v>37</v>
      </c>
      <c r="IZ2" s="583"/>
      <c r="JA2" s="583"/>
      <c r="JB2" s="583"/>
      <c r="JC2" s="583"/>
      <c r="JD2" s="584"/>
      <c r="JE2" s="585"/>
      <c r="JF2" s="582">
        <v>38</v>
      </c>
      <c r="JG2" s="583"/>
      <c r="JH2" s="583"/>
      <c r="JI2" s="583"/>
      <c r="JJ2" s="583"/>
      <c r="JK2" s="584"/>
      <c r="JL2" s="585"/>
      <c r="JM2" s="582">
        <v>39</v>
      </c>
      <c r="JN2" s="583"/>
      <c r="JO2" s="583"/>
      <c r="JP2" s="583"/>
      <c r="JQ2" s="583"/>
      <c r="JR2" s="584"/>
      <c r="JS2" s="585"/>
      <c r="JT2" s="582">
        <v>40</v>
      </c>
      <c r="JU2" s="583"/>
      <c r="JV2" s="583"/>
      <c r="JW2" s="583"/>
      <c r="JX2" s="583"/>
      <c r="JY2" s="584"/>
      <c r="JZ2" s="585"/>
      <c r="KA2" s="582">
        <v>41</v>
      </c>
      <c r="KB2" s="583"/>
      <c r="KC2" s="583"/>
      <c r="KD2" s="583"/>
      <c r="KE2" s="583"/>
      <c r="KF2" s="584"/>
      <c r="KG2" s="585"/>
      <c r="KH2" s="582">
        <v>42</v>
      </c>
      <c r="KI2" s="583"/>
      <c r="KJ2" s="583"/>
      <c r="KK2" s="583"/>
      <c r="KL2" s="583"/>
      <c r="KM2" s="584"/>
      <c r="KN2" s="585"/>
      <c r="KO2" s="139" t="s">
        <v>50</v>
      </c>
      <c r="KP2" s="593" t="s">
        <v>45</v>
      </c>
      <c r="KQ2" s="594"/>
      <c r="KR2" s="594"/>
      <c r="KS2" s="595"/>
      <c r="KT2" s="590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1"/>
      <c r="C3" s="605"/>
      <c r="D3" s="591"/>
      <c r="E3" s="591"/>
      <c r="F3" s="140" t="s">
        <v>15</v>
      </c>
      <c r="G3" s="586" t="s">
        <v>33</v>
      </c>
      <c r="H3" s="587"/>
      <c r="I3" s="587"/>
      <c r="J3" s="587"/>
      <c r="K3" s="587"/>
      <c r="L3" s="588"/>
      <c r="M3" s="589"/>
      <c r="N3" s="586" t="s">
        <v>33</v>
      </c>
      <c r="O3" s="587"/>
      <c r="P3" s="587"/>
      <c r="Q3" s="587"/>
      <c r="R3" s="587"/>
      <c r="S3" s="588"/>
      <c r="T3" s="589"/>
      <c r="U3" s="586" t="s">
        <v>603</v>
      </c>
      <c r="V3" s="587"/>
      <c r="W3" s="587"/>
      <c r="X3" s="587"/>
      <c r="Y3" s="587"/>
      <c r="Z3" s="588"/>
      <c r="AA3" s="589"/>
      <c r="AB3" s="586" t="s">
        <v>34</v>
      </c>
      <c r="AC3" s="587"/>
      <c r="AD3" s="587"/>
      <c r="AE3" s="587"/>
      <c r="AF3" s="587"/>
      <c r="AG3" s="588"/>
      <c r="AH3" s="589"/>
      <c r="AI3" s="586" t="s">
        <v>34</v>
      </c>
      <c r="AJ3" s="587"/>
      <c r="AK3" s="587"/>
      <c r="AL3" s="587"/>
      <c r="AM3" s="587"/>
      <c r="AN3" s="588"/>
      <c r="AO3" s="589"/>
      <c r="AP3" s="586" t="s">
        <v>34</v>
      </c>
      <c r="AQ3" s="587"/>
      <c r="AR3" s="587"/>
      <c r="AS3" s="587"/>
      <c r="AT3" s="587"/>
      <c r="AU3" s="588"/>
      <c r="AV3" s="589"/>
      <c r="AW3" s="586" t="s">
        <v>34</v>
      </c>
      <c r="AX3" s="587"/>
      <c r="AY3" s="587"/>
      <c r="AZ3" s="587"/>
      <c r="BA3" s="587"/>
      <c r="BB3" s="588"/>
      <c r="BC3" s="589"/>
      <c r="BD3" s="586" t="s">
        <v>604</v>
      </c>
      <c r="BE3" s="587"/>
      <c r="BF3" s="587"/>
      <c r="BG3" s="587"/>
      <c r="BH3" s="587"/>
      <c r="BI3" s="588"/>
      <c r="BJ3" s="589"/>
      <c r="BK3" s="586" t="s">
        <v>35</v>
      </c>
      <c r="BL3" s="587"/>
      <c r="BM3" s="587"/>
      <c r="BN3" s="587"/>
      <c r="BO3" s="587"/>
      <c r="BP3" s="588"/>
      <c r="BQ3" s="589"/>
      <c r="BR3" s="586" t="s">
        <v>35</v>
      </c>
      <c r="BS3" s="587"/>
      <c r="BT3" s="587"/>
      <c r="BU3" s="587"/>
      <c r="BV3" s="587"/>
      <c r="BW3" s="588"/>
      <c r="BX3" s="589"/>
      <c r="BY3" s="586" t="s">
        <v>35</v>
      </c>
      <c r="BZ3" s="587"/>
      <c r="CA3" s="587"/>
      <c r="CB3" s="587"/>
      <c r="CC3" s="587"/>
      <c r="CD3" s="588"/>
      <c r="CE3" s="589"/>
      <c r="CF3" s="586" t="s">
        <v>605</v>
      </c>
      <c r="CG3" s="587"/>
      <c r="CH3" s="587"/>
      <c r="CI3" s="587"/>
      <c r="CJ3" s="587"/>
      <c r="CK3" s="588"/>
      <c r="CL3" s="589"/>
      <c r="CM3" s="586" t="s">
        <v>36</v>
      </c>
      <c r="CN3" s="587"/>
      <c r="CO3" s="587"/>
      <c r="CP3" s="587"/>
      <c r="CQ3" s="587"/>
      <c r="CR3" s="588"/>
      <c r="CS3" s="589"/>
      <c r="CT3" s="586" t="s">
        <v>36</v>
      </c>
      <c r="CU3" s="587"/>
      <c r="CV3" s="587"/>
      <c r="CW3" s="587"/>
      <c r="CX3" s="587"/>
      <c r="CY3" s="588"/>
      <c r="CZ3" s="589"/>
      <c r="DA3" s="586" t="s">
        <v>36</v>
      </c>
      <c r="DB3" s="587"/>
      <c r="DC3" s="587"/>
      <c r="DD3" s="587"/>
      <c r="DE3" s="587"/>
      <c r="DF3" s="588"/>
      <c r="DG3" s="589"/>
      <c r="DH3" s="586" t="s">
        <v>36</v>
      </c>
      <c r="DI3" s="587"/>
      <c r="DJ3" s="587"/>
      <c r="DK3" s="587"/>
      <c r="DL3" s="587"/>
      <c r="DM3" s="588"/>
      <c r="DN3" s="589"/>
      <c r="DO3" s="586" t="s">
        <v>37</v>
      </c>
      <c r="DP3" s="587"/>
      <c r="DQ3" s="587"/>
      <c r="DR3" s="587"/>
      <c r="DS3" s="587"/>
      <c r="DT3" s="588"/>
      <c r="DU3" s="589"/>
      <c r="DV3" s="586" t="s">
        <v>37</v>
      </c>
      <c r="DW3" s="587"/>
      <c r="DX3" s="587"/>
      <c r="DY3" s="587"/>
      <c r="DZ3" s="587"/>
      <c r="EA3" s="588"/>
      <c r="EB3" s="589"/>
      <c r="EC3" s="586" t="s">
        <v>37</v>
      </c>
      <c r="ED3" s="587"/>
      <c r="EE3" s="587"/>
      <c r="EF3" s="587"/>
      <c r="EG3" s="587"/>
      <c r="EH3" s="588"/>
      <c r="EI3" s="589"/>
      <c r="EJ3" s="586" t="s">
        <v>37</v>
      </c>
      <c r="EK3" s="587"/>
      <c r="EL3" s="587"/>
      <c r="EM3" s="587"/>
      <c r="EN3" s="587"/>
      <c r="EO3" s="588"/>
      <c r="EP3" s="589"/>
      <c r="EQ3" s="586" t="s">
        <v>607</v>
      </c>
      <c r="ER3" s="587"/>
      <c r="ES3" s="587"/>
      <c r="ET3" s="587"/>
      <c r="EU3" s="587"/>
      <c r="EV3" s="588"/>
      <c r="EW3" s="589"/>
      <c r="EX3" s="586" t="s">
        <v>38</v>
      </c>
      <c r="EY3" s="587"/>
      <c r="EZ3" s="587"/>
      <c r="FA3" s="587"/>
      <c r="FB3" s="587"/>
      <c r="FC3" s="588"/>
      <c r="FD3" s="589"/>
      <c r="FE3" s="586" t="s">
        <v>39</v>
      </c>
      <c r="FF3" s="587"/>
      <c r="FG3" s="587"/>
      <c r="FH3" s="587"/>
      <c r="FI3" s="587"/>
      <c r="FJ3" s="588"/>
      <c r="FK3" s="589"/>
      <c r="FL3" s="586" t="s">
        <v>39</v>
      </c>
      <c r="FM3" s="587"/>
      <c r="FN3" s="587"/>
      <c r="FO3" s="587"/>
      <c r="FP3" s="587"/>
      <c r="FQ3" s="588"/>
      <c r="FR3" s="589"/>
      <c r="FS3" s="586" t="s">
        <v>39</v>
      </c>
      <c r="FT3" s="587"/>
      <c r="FU3" s="587"/>
      <c r="FV3" s="587"/>
      <c r="FW3" s="587"/>
      <c r="FX3" s="588"/>
      <c r="FY3" s="589"/>
      <c r="FZ3" s="586" t="s">
        <v>39</v>
      </c>
      <c r="GA3" s="587"/>
      <c r="GB3" s="587"/>
      <c r="GC3" s="587"/>
      <c r="GD3" s="587"/>
      <c r="GE3" s="588"/>
      <c r="GF3" s="589"/>
      <c r="GG3" s="586" t="s">
        <v>40</v>
      </c>
      <c r="GH3" s="587"/>
      <c r="GI3" s="587"/>
      <c r="GJ3" s="587"/>
      <c r="GK3" s="587"/>
      <c r="GL3" s="588"/>
      <c r="GM3" s="589"/>
      <c r="GN3" s="586" t="s">
        <v>40</v>
      </c>
      <c r="GO3" s="587"/>
      <c r="GP3" s="587"/>
      <c r="GQ3" s="587"/>
      <c r="GR3" s="587"/>
      <c r="GS3" s="588"/>
      <c r="GT3" s="589"/>
      <c r="GU3" s="586" t="s">
        <v>40</v>
      </c>
      <c r="GV3" s="587"/>
      <c r="GW3" s="587"/>
      <c r="GX3" s="587"/>
      <c r="GY3" s="587"/>
      <c r="GZ3" s="588"/>
      <c r="HA3" s="589"/>
      <c r="HB3" s="586" t="s">
        <v>40</v>
      </c>
      <c r="HC3" s="587"/>
      <c r="HD3" s="587"/>
      <c r="HE3" s="587"/>
      <c r="HF3" s="587"/>
      <c r="HG3" s="588"/>
      <c r="HH3" s="589"/>
      <c r="HI3" s="586" t="s">
        <v>610</v>
      </c>
      <c r="HJ3" s="587"/>
      <c r="HK3" s="587"/>
      <c r="HL3" s="587"/>
      <c r="HM3" s="587"/>
      <c r="HN3" s="588"/>
      <c r="HO3" s="589"/>
      <c r="HP3" s="586" t="s">
        <v>29</v>
      </c>
      <c r="HQ3" s="587"/>
      <c r="HR3" s="587"/>
      <c r="HS3" s="587"/>
      <c r="HT3" s="587"/>
      <c r="HU3" s="588"/>
      <c r="HV3" s="589"/>
      <c r="HW3" s="586" t="s">
        <v>29</v>
      </c>
      <c r="HX3" s="587"/>
      <c r="HY3" s="587"/>
      <c r="HZ3" s="587"/>
      <c r="IA3" s="587"/>
      <c r="IB3" s="588"/>
      <c r="IC3" s="589"/>
      <c r="ID3" s="586" t="s">
        <v>29</v>
      </c>
      <c r="IE3" s="587"/>
      <c r="IF3" s="587"/>
      <c r="IG3" s="587"/>
      <c r="IH3" s="587"/>
      <c r="II3" s="588"/>
      <c r="IJ3" s="589"/>
      <c r="IK3" s="586" t="s">
        <v>599</v>
      </c>
      <c r="IL3" s="587"/>
      <c r="IM3" s="587"/>
      <c r="IN3" s="587"/>
      <c r="IO3" s="587"/>
      <c r="IP3" s="588"/>
      <c r="IQ3" s="589"/>
      <c r="IR3" s="586" t="s">
        <v>30</v>
      </c>
      <c r="IS3" s="587"/>
      <c r="IT3" s="587"/>
      <c r="IU3" s="587"/>
      <c r="IV3" s="587"/>
      <c r="IW3" s="588"/>
      <c r="IX3" s="589"/>
      <c r="IY3" s="586" t="s">
        <v>30</v>
      </c>
      <c r="IZ3" s="587"/>
      <c r="JA3" s="587"/>
      <c r="JB3" s="587"/>
      <c r="JC3" s="587"/>
      <c r="JD3" s="588"/>
      <c r="JE3" s="589"/>
      <c r="JF3" s="586" t="s">
        <v>30</v>
      </c>
      <c r="JG3" s="587"/>
      <c r="JH3" s="587"/>
      <c r="JI3" s="587"/>
      <c r="JJ3" s="587"/>
      <c r="JK3" s="588"/>
      <c r="JL3" s="589"/>
      <c r="JM3" s="586" t="s">
        <v>600</v>
      </c>
      <c r="JN3" s="587"/>
      <c r="JO3" s="587"/>
      <c r="JP3" s="587"/>
      <c r="JQ3" s="587"/>
      <c r="JR3" s="588"/>
      <c r="JS3" s="589"/>
      <c r="JT3" s="586" t="s">
        <v>31</v>
      </c>
      <c r="JU3" s="587"/>
      <c r="JV3" s="587"/>
      <c r="JW3" s="587"/>
      <c r="JX3" s="587"/>
      <c r="JY3" s="588"/>
      <c r="JZ3" s="589"/>
      <c r="KA3" s="586" t="s">
        <v>31</v>
      </c>
      <c r="KB3" s="587"/>
      <c r="KC3" s="587"/>
      <c r="KD3" s="587"/>
      <c r="KE3" s="587"/>
      <c r="KF3" s="588"/>
      <c r="KG3" s="589"/>
      <c r="KH3" s="586" t="s">
        <v>31</v>
      </c>
      <c r="KI3" s="587"/>
      <c r="KJ3" s="587"/>
      <c r="KK3" s="587"/>
      <c r="KL3" s="587"/>
      <c r="KM3" s="588"/>
      <c r="KN3" s="589"/>
      <c r="KO3" s="160" t="str">
        <f>COUNTA(G6:KN6)&amp;" "&amp;"ชม."</f>
        <v>0 ชม.</v>
      </c>
      <c r="KP3" s="596"/>
      <c r="KQ3" s="597"/>
      <c r="KR3" s="597"/>
      <c r="KS3" s="598"/>
      <c r="KT3" s="591"/>
      <c r="KU3" s="115"/>
      <c r="KV3" s="115"/>
      <c r="KW3" s="115"/>
      <c r="KX3" s="115"/>
    </row>
    <row r="4" spans="1:310" s="134" customFormat="1" ht="18" customHeight="1" x14ac:dyDescent="0.5">
      <c r="A4" s="137"/>
      <c r="B4" s="601"/>
      <c r="C4" s="605"/>
      <c r="D4" s="591"/>
      <c r="E4" s="591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0" t="s">
        <v>46</v>
      </c>
      <c r="KP4" s="590" t="s">
        <v>47</v>
      </c>
      <c r="KQ4" s="590" t="s">
        <v>48</v>
      </c>
      <c r="KR4" s="590" t="s">
        <v>49</v>
      </c>
      <c r="KS4" s="590" t="s">
        <v>52</v>
      </c>
      <c r="KT4" s="591"/>
      <c r="KU4" s="137"/>
      <c r="KV4" s="137"/>
      <c r="KW4" s="137"/>
      <c r="KX4" s="137"/>
    </row>
    <row r="5" spans="1:310" ht="18" customHeight="1" x14ac:dyDescent="0.5">
      <c r="A5" s="115"/>
      <c r="B5" s="601"/>
      <c r="C5" s="605"/>
      <c r="D5" s="591"/>
      <c r="E5" s="591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1"/>
      <c r="KP5" s="591"/>
      <c r="KQ5" s="591"/>
      <c r="KR5" s="591"/>
      <c r="KS5" s="591"/>
      <c r="KT5" s="591"/>
      <c r="KU5" s="115"/>
      <c r="KV5" s="115"/>
      <c r="KW5" s="115"/>
      <c r="KX5" s="115"/>
    </row>
    <row r="6" spans="1:310" ht="18" customHeight="1" thickBot="1" x14ac:dyDescent="0.55000000000000004">
      <c r="A6" s="115"/>
      <c r="B6" s="602"/>
      <c r="C6" s="606"/>
      <c r="D6" s="603"/>
      <c r="E6" s="603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592"/>
      <c r="KP6" s="592"/>
      <c r="KQ6" s="592"/>
      <c r="KR6" s="592"/>
      <c r="KS6" s="592"/>
      <c r="KT6" s="592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 t="str">
        <f>IF(นักเรียน!C6="","",นักเรียน!C6)</f>
        <v>3183</v>
      </c>
      <c r="D7" s="504" t="str">
        <f>IF(นักเรียน!D6="","",นักเรียน!D6)</f>
        <v>1302301072075</v>
      </c>
      <c r="E7" s="291" t="str">
        <f>IF(นักเรียน!E6="","",นักเรียน!E6)</f>
        <v>เด็กชายชนะโชติ  ดีสกุลวงษ์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 t="str">
        <f>IF(นักเรียน!C7="","",นักเรียน!C7)</f>
        <v>3184</v>
      </c>
      <c r="D8" s="505" t="str">
        <f>IF(นักเรียน!D7="","",นักเรียน!D7)</f>
        <v>1302301072571</v>
      </c>
      <c r="E8" s="292" t="str">
        <f>IF(นักเรียน!E7="","",นักเรียน!E7)</f>
        <v>เด็กชายวชัรพงษ์  วงษ์ชาลี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 t="str">
        <f>IF(นักเรียน!C8="","",นักเรียน!C8)</f>
        <v>3185</v>
      </c>
      <c r="D9" s="505" t="str">
        <f>IF(นักเรียน!D8="","",นักเรียน!D8)</f>
        <v>1302301071656</v>
      </c>
      <c r="E9" s="292" t="str">
        <f>IF(นักเรียน!E8="","",นักเรียน!E8)</f>
        <v>เด็กชายวทันยู  ทรงฤทธิ์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 t="str">
        <f>IF(นักเรียน!C9="","",นักเรียน!C9)</f>
        <v>3186</v>
      </c>
      <c r="D10" s="505" t="str">
        <f>IF(นักเรียน!D9="","",นักเรียน!D9)</f>
        <v>1302301071796</v>
      </c>
      <c r="E10" s="292" t="str">
        <f>IF(นักเรียน!E9="","",นักเรียน!E9)</f>
        <v>เด็กชายณัฐพล  สมอเมือง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 t="str">
        <f>IF(นักเรียน!C10="","",นักเรียน!C10)</f>
        <v>3187</v>
      </c>
      <c r="D11" s="505" t="str">
        <f>IF(นักเรียน!D10="","",นักเรียน!D10)</f>
        <v>1302301072938</v>
      </c>
      <c r="E11" s="292" t="str">
        <f>IF(นักเรียน!E10="","",นักเรียน!E10)</f>
        <v>เด็กชายอภิวัฒน์  จินารักษ์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 t="str">
        <f>IF(นักเรียน!C11="","",นักเรียน!C11)</f>
        <v>3188</v>
      </c>
      <c r="D12" s="505" t="str">
        <f>IF(นักเรียน!D11="","",นักเรียน!D11)</f>
        <v>1369900761656</v>
      </c>
      <c r="E12" s="292" t="str">
        <f>IF(นักเรียน!E11="","",นักเรียน!E11)</f>
        <v>เด็กชายพงศกร โสมาบุตร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 t="str">
        <f>IF(นักเรียน!C12="","",นักเรียน!C12)</f>
        <v>3189</v>
      </c>
      <c r="D13" s="505" t="str">
        <f>IF(นักเรียน!D12="","",นักเรียน!D12)</f>
        <v>1369900740535</v>
      </c>
      <c r="E13" s="292" t="str">
        <f>IF(นักเรียน!E12="","",นักเรียน!E12)</f>
        <v>เด็กชายอดิศร  สิขิรัมย์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 t="str">
        <f>IF(นักเรียน!C13="","",นักเรียน!C13)</f>
        <v>3191</v>
      </c>
      <c r="D14" s="505" t="str">
        <f>IF(นักเรียน!D13="","",นักเรียน!D13)</f>
        <v>1302301071508</v>
      </c>
      <c r="E14" s="292" t="str">
        <f>IF(นักเรียน!E13="","",นักเรียน!E13)</f>
        <v>เด็กชายฐิติวัสส์  ทวีศักดิ์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 t="str">
        <f>IF(นักเรียน!C14="","",นักเรียน!C14)</f>
        <v>3193</v>
      </c>
      <c r="D15" s="505" t="str">
        <f>IF(นักเรียน!D14="","",นักเรียน!D14)</f>
        <v>1309903333779</v>
      </c>
      <c r="E15" s="292" t="str">
        <f>IF(นักเรียน!E14="","",นักเรียน!E14)</f>
        <v>เด็กหญิงรินรดา  อาจฤทธิ์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 t="str">
        <f>IF(นักเรียน!C15="","",นักเรียน!C15)</f>
        <v>3194</v>
      </c>
      <c r="D16" s="505" t="str">
        <f>IF(นักเรียน!D15="","",นักเรียน!D15)</f>
        <v>1119902288763</v>
      </c>
      <c r="E16" s="292" t="str">
        <f>IF(นักเรียน!E15="","",นักเรียน!E15)</f>
        <v>เด็กหญิงภัคจิรา  พรมหญ้าคา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 t="str">
        <f>IF(นักเรียน!C16="","",นักเรียน!C16)</f>
        <v>3195</v>
      </c>
      <c r="D17" s="505" t="str">
        <f>IF(นักเรียน!D16="","",นักเรียน!D16)</f>
        <v>1200901442182</v>
      </c>
      <c r="E17" s="292" t="str">
        <f>IF(นักเรียน!E16="","",นักเรียน!E16)</f>
        <v>เด็กหญิงสิรินภา  พลไธสง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 t="str">
        <f>IF(นักเรียน!C17="","",นักเรียน!C17)</f>
        <v>3196</v>
      </c>
      <c r="D18" s="505" t="str">
        <f>IF(นักเรียน!D17="","",นักเรียน!D17)</f>
        <v>1369900754480</v>
      </c>
      <c r="E18" s="292" t="str">
        <f>IF(นักเรียน!E17="","",นักเรียน!E17)</f>
        <v>เด็กหญิงณัฐจิยา  ดงปัดถา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 t="str">
        <f>IF(นักเรียน!C18="","",นักเรียน!C18)</f>
        <v>3197</v>
      </c>
      <c r="D19" s="505" t="str">
        <f>IF(นักเรียน!D18="","",นักเรียน!D18)</f>
        <v>1168900028305</v>
      </c>
      <c r="E19" s="292" t="str">
        <f>IF(นักเรียน!E18="","",นักเรียน!E18)</f>
        <v>เด็กหญิงรตนพร  ภูศรี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 t="str">
        <f>IF(นักเรียน!C19="","",นักเรียน!C19)</f>
        <v>3198</v>
      </c>
      <c r="D20" s="505" t="str">
        <f>IF(นักเรียน!D19="","",นักเรียน!D19)</f>
        <v>1302301071931</v>
      </c>
      <c r="E20" s="292" t="str">
        <f>IF(นักเรียน!E19="","",นักเรียน!E19)</f>
        <v>เด็กหญิงจิรันญา  จินารักษ์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 t="str">
        <f>IF(นักเรียน!C20="","",นักเรียน!C20)</f>
        <v>3199</v>
      </c>
      <c r="D21" s="505" t="str">
        <f>IF(นักเรียน!D20="","",นักเรียน!D20)</f>
        <v>1302301072300</v>
      </c>
      <c r="E21" s="292" t="str">
        <f>IF(นักเรียน!E20="","",นักเรียน!E20)</f>
        <v>เด็กหญิงสุภัสรินทร์  ปัดทุม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 t="str">
        <f>IF(นักเรียน!C21="","",นักเรียน!C21)</f>
        <v>3200</v>
      </c>
      <c r="D22" s="505" t="str">
        <f>IF(นักเรียน!D21="","",นักเรียน!D21)</f>
        <v>1302301073021</v>
      </c>
      <c r="E22" s="292" t="str">
        <f>IF(นักเรียน!E21="","",นักเรียน!E21)</f>
        <v>เด็กหญิงพรสว่าง  โทแก้ว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3201</v>
      </c>
      <c r="D23" s="505" t="str">
        <f>IF(นักเรียน!D22="","",นักเรียน!D22)</f>
        <v>1309701308994</v>
      </c>
      <c r="E23" s="292" t="str">
        <f>IF(นักเรียน!E22="","",นักเรียน!E22)</f>
        <v>เด็กหญิงทิพวรรณ  สุขแก้ว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 t="str">
        <f>IF(นักเรียน!C23="","",นักเรียน!C23)</f>
        <v>3203</v>
      </c>
      <c r="D24" s="505" t="str">
        <f>IF(นักเรียน!D23="","",นักเรียน!D23)</f>
        <v>1369900756482</v>
      </c>
      <c r="E24" s="292" t="str">
        <f>IF(นักเรียน!E23="","",นักเรียน!E23)</f>
        <v>เด็กหญิงกชกร  หวลสันเทียะ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 t="str">
        <f>IF(นักเรียน!C24="","",นักเรียน!C24)</f>
        <v>3204</v>
      </c>
      <c r="D25" s="505" t="str">
        <f>IF(นักเรียน!D24="","",นักเรียน!D24)</f>
        <v>1101501323994</v>
      </c>
      <c r="E25" s="292" t="str">
        <f>IF(นักเรียน!E24="","",นักเรียน!E24)</f>
        <v>เด็กหญิงจุฑานันท์  ลครพล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 t="str">
        <f>IF(นักเรียน!C25="","",นักเรียน!C25)</f>
        <v>3205</v>
      </c>
      <c r="D26" s="505" t="str">
        <f>IF(นักเรียน!D25="","",นักเรียน!D25)</f>
        <v>1302301072644</v>
      </c>
      <c r="E26" s="292" t="str">
        <f>IF(นักเรียน!E25="","",นักเรียน!E25)</f>
        <v>เด็กหญิงกัญญารัตน์  ธุระธรรม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>3206</v>
      </c>
      <c r="D27" s="505" t="str">
        <f>IF(นักเรียน!D26="","",นักเรียน!D26)</f>
        <v>1429900603740</v>
      </c>
      <c r="E27" s="292" t="str">
        <f>IF(นักเรียน!E26="","",นักเรียน!E26)</f>
        <v>เด็กหญิงกิติยากร  ผุยมาตย์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>3207</v>
      </c>
      <c r="D28" s="505" t="str">
        <f>IF(นักเรียน!D27="","",นักเรียน!D27)</f>
        <v>1119701175872</v>
      </c>
      <c r="E28" s="292" t="str">
        <f>IF(นักเรียน!E27="","",นักเรียน!E27)</f>
        <v>เด็กหญิงกนกวรรณ  นนท์ยะโส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>3208</v>
      </c>
      <c r="D29" s="505" t="str">
        <f>IF(นักเรียน!D28="","",นักเรียน!D28)</f>
        <v>1302301071141</v>
      </c>
      <c r="E29" s="292" t="str">
        <f>IF(นักเรียน!E28="","",นักเรียน!E28)</f>
        <v>เด็กหญิงภัทราวดี  ประธาน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>3209</v>
      </c>
      <c r="D30" s="505" t="str">
        <f>IF(นักเรียน!D29="","",นักเรียน!D29)</f>
        <v>1302301072229</v>
      </c>
      <c r="E30" s="292" t="str">
        <f>IF(นักเรียน!E29="","",นักเรียน!E29)</f>
        <v>เด็กหญิงลลิตา  ทดศิลา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>3210</v>
      </c>
      <c r="D31" s="505" t="str">
        <f>IF(นักเรียน!D30="","",นักเรียน!D30)</f>
        <v>1302301071435</v>
      </c>
      <c r="E31" s="292" t="str">
        <f>IF(นักเรียน!E30="","",นักเรียน!E30)</f>
        <v>เด็กหญิงปาธิดา  จินารักษ์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>3211</v>
      </c>
      <c r="D32" s="505" t="str">
        <f>IF(นักเรียน!D31="","",นักเรียน!D31)</f>
        <v>1659902321707</v>
      </c>
      <c r="E32" s="292" t="str">
        <f>IF(นักเรียน!E31="","",นักเรียน!E31)</f>
        <v>เด็กหญิงธันยชนก  เอกสุภาพันธ์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>3212</v>
      </c>
      <c r="D33" s="505" t="str">
        <f>IF(นักเรียน!D32="","",นักเรียน!D32)</f>
        <v>1302301072237</v>
      </c>
      <c r="E33" s="292" t="str">
        <f>IF(นักเรียน!E32="","",นักเรียน!E32)</f>
        <v>เด็กหญิงนฤมล  ภิญโญทรัพย์</v>
      </c>
      <c r="F33" s="143">
        <f>IF(นักเรียน!E32="","",นักเรียน!B32)</f>
        <v>27</v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>
        <f>IF(นักเรียน!C33="","",นักเรียน!C33)</f>
        <v>3253</v>
      </c>
      <c r="D34" s="505" t="str">
        <f>IF(นักเรียน!D33="","",นักเรียน!D33)</f>
        <v>1300401222352</v>
      </c>
      <c r="E34" s="292" t="str">
        <f>IF(นักเรียน!E33="","",นักเรียน!E33)</f>
        <v>เด็กหญิงยุพารัตน์  แคนสี</v>
      </c>
      <c r="F34" s="143">
        <f>IF(นักเรียน!E33="","",นักเรียน!B33)</f>
        <v>28</v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>
        <f>IF(นักเรียน!C34="","",นักเรียน!C34)</f>
        <v>3284</v>
      </c>
      <c r="D35" s="505" t="str">
        <f>IF(นักเรียน!D34="","",นักเรียน!D34)</f>
        <v>1250101668721</v>
      </c>
      <c r="E35" s="292" t="str">
        <f>IF(นักเรียน!E34="","",นักเรียน!E34)</f>
        <v>เด็กชายปฏิพัทธ์  ห้อยศรี</v>
      </c>
      <c r="F35" s="143">
        <f>IF(นักเรียน!E34="","",นักเรียน!B34)</f>
        <v>29</v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23" t="s">
        <v>0</v>
      </c>
      <c r="C2" s="623" t="s">
        <v>1</v>
      </c>
      <c r="D2" s="625" t="s">
        <v>2</v>
      </c>
      <c r="E2" s="380"/>
      <c r="F2" s="631" t="str">
        <f>"การวัดผลกลางปี รายวิชา "&amp;Home!C11&amp;" "&amp;Home!C12</f>
        <v>การวัดผลกลางปี รายวิชา  ก.12101</v>
      </c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3"/>
      <c r="AA2" s="631" t="str">
        <f>F2</f>
        <v>การวัดผลกลางปี รายวิชา  ก.12101</v>
      </c>
      <c r="AB2" s="632"/>
      <c r="AC2" s="632"/>
      <c r="AD2" s="632"/>
      <c r="AE2" s="632"/>
      <c r="AF2" s="632"/>
      <c r="AG2" s="632"/>
      <c r="AH2" s="632"/>
      <c r="AI2" s="632"/>
      <c r="AJ2" s="632"/>
      <c r="AK2" s="632"/>
      <c r="AL2" s="632"/>
      <c r="AM2" s="632"/>
      <c r="AN2" s="632"/>
      <c r="AO2" s="632"/>
      <c r="AP2" s="632"/>
      <c r="AQ2" s="632"/>
      <c r="AR2" s="632"/>
      <c r="AS2" s="633"/>
      <c r="AT2" s="628" t="s">
        <v>128</v>
      </c>
      <c r="AU2" s="629"/>
      <c r="AV2" s="629"/>
      <c r="AW2" s="629"/>
      <c r="AX2" s="629"/>
      <c r="AY2" s="629"/>
      <c r="AZ2" s="630"/>
      <c r="BA2" s="613" t="s">
        <v>127</v>
      </c>
      <c r="BB2" s="614" t="s">
        <v>61</v>
      </c>
      <c r="BC2" s="611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23"/>
      <c r="C3" s="623"/>
      <c r="D3" s="625"/>
      <c r="E3" s="381"/>
      <c r="F3" s="620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1"/>
      <c r="H3" s="621"/>
      <c r="I3" s="621"/>
      <c r="J3" s="621"/>
      <c r="K3" s="621"/>
      <c r="L3" s="621"/>
      <c r="M3" s="621"/>
      <c r="N3" s="621"/>
      <c r="O3" s="621"/>
      <c r="P3" s="621"/>
      <c r="Q3" s="621"/>
      <c r="R3" s="621"/>
      <c r="S3" s="621"/>
      <c r="T3" s="621"/>
      <c r="U3" s="621"/>
      <c r="V3" s="621"/>
      <c r="W3" s="621"/>
      <c r="X3" s="621"/>
      <c r="Y3" s="621"/>
      <c r="Z3" s="622"/>
      <c r="AA3" s="620" t="str">
        <f>F3</f>
        <v>คะแนนผลการเรียนรู้ตามตัวชี้วัด ภาคเรียนที่ 1</v>
      </c>
      <c r="AB3" s="621"/>
      <c r="AC3" s="621"/>
      <c r="AD3" s="621"/>
      <c r="AE3" s="621"/>
      <c r="AF3" s="621"/>
      <c r="AG3" s="621"/>
      <c r="AH3" s="621"/>
      <c r="AI3" s="621"/>
      <c r="AJ3" s="621"/>
      <c r="AK3" s="621"/>
      <c r="AL3" s="621"/>
      <c r="AM3" s="621"/>
      <c r="AN3" s="621"/>
      <c r="AO3" s="621"/>
      <c r="AP3" s="621"/>
      <c r="AQ3" s="621"/>
      <c r="AR3" s="385" t="s">
        <v>4</v>
      </c>
      <c r="AS3" s="56" t="s">
        <v>5</v>
      </c>
      <c r="AT3" s="617" t="s">
        <v>144</v>
      </c>
      <c r="AU3" s="618"/>
      <c r="AV3" s="618"/>
      <c r="AW3" s="618"/>
      <c r="AX3" s="618"/>
      <c r="AY3" s="619"/>
      <c r="AZ3" s="392" t="s">
        <v>5</v>
      </c>
      <c r="BA3" s="613"/>
      <c r="BB3" s="615"/>
      <c r="BC3" s="611"/>
      <c r="BD3" s="137"/>
      <c r="BE3" s="137"/>
      <c r="BF3" s="137"/>
      <c r="BG3" s="137"/>
    </row>
    <row r="4" spans="1:59" ht="18" customHeight="1" x14ac:dyDescent="0.5">
      <c r="A4" s="115"/>
      <c r="B4" s="623"/>
      <c r="C4" s="623"/>
      <c r="D4" s="626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13"/>
      <c r="BB4" s="615"/>
      <c r="BC4" s="611"/>
      <c r="BD4" s="115"/>
      <c r="BE4" s="115"/>
      <c r="BF4" s="115"/>
      <c r="BG4" s="115"/>
    </row>
    <row r="5" spans="1:59" ht="18" customHeight="1" thickBot="1" x14ac:dyDescent="0.55000000000000004">
      <c r="A5" s="115"/>
      <c r="B5" s="624"/>
      <c r="C5" s="624"/>
      <c r="D5" s="627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16"/>
      <c r="BC5" s="612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 t="str">
        <f>IF(นักเรียน!C6="","",นักเรียน!C6)</f>
        <v>3183</v>
      </c>
      <c r="D6" s="609" t="str">
        <f>IF(นักเรียน!E6="","",นักเรียน!E6)</f>
        <v>เด็กชายชนะโชติ  ดีสกุลวงษ์</v>
      </c>
      <c r="E6" s="610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 t="str">
        <f>IF(นักเรียน!C7="","",นักเรียน!C7)</f>
        <v>3184</v>
      </c>
      <c r="D7" s="607" t="str">
        <f>IF(นักเรียน!E7="","",นักเรียน!E7)</f>
        <v>เด็กชายวชัรพงษ์  วงษ์ชาลี</v>
      </c>
      <c r="E7" s="608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 t="str">
        <f>IF(นักเรียน!C8="","",นักเรียน!C8)</f>
        <v>3185</v>
      </c>
      <c r="D8" s="607" t="str">
        <f>IF(นักเรียน!E8="","",นักเรียน!E8)</f>
        <v>เด็กชายวทันยู  ทรงฤทธิ์</v>
      </c>
      <c r="E8" s="608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 t="str">
        <f>IF(นักเรียน!C9="","",นักเรียน!C9)</f>
        <v>3186</v>
      </c>
      <c r="D9" s="607" t="str">
        <f>IF(นักเรียน!E9="","",นักเรียน!E9)</f>
        <v>เด็กชายณัฐพล  สมอเมือง</v>
      </c>
      <c r="E9" s="608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 t="str">
        <f>IF(นักเรียน!C10="","",นักเรียน!C10)</f>
        <v>3187</v>
      </c>
      <c r="D10" s="607" t="str">
        <f>IF(นักเรียน!E10="","",นักเรียน!E10)</f>
        <v>เด็กชายอภิวัฒน์  จินารักษ์</v>
      </c>
      <c r="E10" s="608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 t="str">
        <f>IF(นักเรียน!C11="","",นักเรียน!C11)</f>
        <v>3188</v>
      </c>
      <c r="D11" s="607" t="str">
        <f>IF(นักเรียน!E11="","",นักเรียน!E11)</f>
        <v>เด็กชายพงศกร โสมาบุตร</v>
      </c>
      <c r="E11" s="608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 t="str">
        <f>IF(นักเรียน!C12="","",นักเรียน!C12)</f>
        <v>3189</v>
      </c>
      <c r="D12" s="607" t="str">
        <f>IF(นักเรียน!E12="","",นักเรียน!E12)</f>
        <v>เด็กชายอดิศร  สิขิรัมย์</v>
      </c>
      <c r="E12" s="608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 t="str">
        <f>IF(นักเรียน!C13="","",นักเรียน!C13)</f>
        <v>3191</v>
      </c>
      <c r="D13" s="607" t="str">
        <f>IF(นักเรียน!E13="","",นักเรียน!E13)</f>
        <v>เด็กชายฐิติวัสส์  ทวีศักดิ์</v>
      </c>
      <c r="E13" s="608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 t="str">
        <f>IF(นักเรียน!C14="","",นักเรียน!C14)</f>
        <v>3193</v>
      </c>
      <c r="D14" s="607" t="str">
        <f>IF(นักเรียน!E14="","",นักเรียน!E14)</f>
        <v>เด็กหญิงรินรดา  อาจฤทธิ์</v>
      </c>
      <c r="E14" s="608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 t="str">
        <f>IF(นักเรียน!C15="","",นักเรียน!C15)</f>
        <v>3194</v>
      </c>
      <c r="D15" s="607" t="str">
        <f>IF(นักเรียน!E15="","",นักเรียน!E15)</f>
        <v>เด็กหญิงภัคจิรา  พรมหญ้าคา</v>
      </c>
      <c r="E15" s="608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 t="str">
        <f>IF(นักเรียน!C16="","",นักเรียน!C16)</f>
        <v>3195</v>
      </c>
      <c r="D16" s="607" t="str">
        <f>IF(นักเรียน!E16="","",นักเรียน!E16)</f>
        <v>เด็กหญิงสิรินภา  พลไธสง</v>
      </c>
      <c r="E16" s="608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 t="str">
        <f>IF(นักเรียน!C17="","",นักเรียน!C17)</f>
        <v>3196</v>
      </c>
      <c r="D17" s="607" t="str">
        <f>IF(นักเรียน!E17="","",นักเรียน!E17)</f>
        <v>เด็กหญิงณัฐจิยา  ดงปัดถา</v>
      </c>
      <c r="E17" s="608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 t="str">
        <f>IF(นักเรียน!C18="","",นักเรียน!C18)</f>
        <v>3197</v>
      </c>
      <c r="D18" s="607" t="str">
        <f>IF(นักเรียน!E18="","",นักเรียน!E18)</f>
        <v>เด็กหญิงรตนพร  ภูศรี</v>
      </c>
      <c r="E18" s="608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 t="str">
        <f>IF(นักเรียน!C19="","",นักเรียน!C19)</f>
        <v>3198</v>
      </c>
      <c r="D19" s="607" t="str">
        <f>IF(นักเรียน!E19="","",นักเรียน!E19)</f>
        <v>เด็กหญิงจิรันญา  จินารักษ์</v>
      </c>
      <c r="E19" s="608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 t="str">
        <f>IF(นักเรียน!C20="","",นักเรียน!C20)</f>
        <v>3199</v>
      </c>
      <c r="D20" s="607" t="str">
        <f>IF(นักเรียน!E20="","",นักเรียน!E20)</f>
        <v>เด็กหญิงสุภัสรินทร์  ปัดทุม</v>
      </c>
      <c r="E20" s="608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 t="str">
        <f>IF(นักเรียน!C21="","",นักเรียน!C21)</f>
        <v>3200</v>
      </c>
      <c r="D21" s="607" t="str">
        <f>IF(นักเรียน!E21="","",นักเรียน!E21)</f>
        <v>เด็กหญิงพรสว่าง  โทแก้ว</v>
      </c>
      <c r="E21" s="608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3201</v>
      </c>
      <c r="D22" s="607" t="str">
        <f>IF(นักเรียน!E22="","",นักเรียน!E22)</f>
        <v>เด็กหญิงทิพวรรณ  สุขแก้ว</v>
      </c>
      <c r="E22" s="608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 t="str">
        <f>IF(นักเรียน!C23="","",นักเรียน!C23)</f>
        <v>3203</v>
      </c>
      <c r="D23" s="607" t="str">
        <f>IF(นักเรียน!E23="","",นักเรียน!E23)</f>
        <v>เด็กหญิงกชกร  หวลสันเทียะ</v>
      </c>
      <c r="E23" s="608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 t="str">
        <f>IF(นักเรียน!C24="","",นักเรียน!C24)</f>
        <v>3204</v>
      </c>
      <c r="D24" s="607" t="str">
        <f>IF(นักเรียน!E24="","",นักเรียน!E24)</f>
        <v>เด็กหญิงจุฑานันท์  ลครพล</v>
      </c>
      <c r="E24" s="608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 t="str">
        <f>IF(นักเรียน!C25="","",นักเรียน!C25)</f>
        <v>3205</v>
      </c>
      <c r="D25" s="607" t="str">
        <f>IF(นักเรียน!E25="","",นักเรียน!E25)</f>
        <v>เด็กหญิงกัญญารัตน์  ธุระธรรม</v>
      </c>
      <c r="E25" s="608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>3206</v>
      </c>
      <c r="D26" s="607" t="str">
        <f>IF(นักเรียน!E26="","",นักเรียน!E26)</f>
        <v>เด็กหญิงกิติยากร  ผุยมาตย์</v>
      </c>
      <c r="E26" s="608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>3207</v>
      </c>
      <c r="D27" s="607" t="str">
        <f>IF(นักเรียน!E27="","",นักเรียน!E27)</f>
        <v>เด็กหญิงกนกวรรณ  นนท์ยะโส</v>
      </c>
      <c r="E27" s="608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>3208</v>
      </c>
      <c r="D28" s="607" t="str">
        <f>IF(นักเรียน!E28="","",นักเรียน!E28)</f>
        <v>เด็กหญิงภัทราวดี  ประธาน</v>
      </c>
      <c r="E28" s="608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>3209</v>
      </c>
      <c r="D29" s="607" t="str">
        <f>IF(นักเรียน!E29="","",นักเรียน!E29)</f>
        <v>เด็กหญิงลลิตา  ทดศิลา</v>
      </c>
      <c r="E29" s="608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>3210</v>
      </c>
      <c r="D30" s="607" t="str">
        <f>IF(นักเรียน!E30="","",นักเรียน!E30)</f>
        <v>เด็กหญิงปาธิดา  จินารักษ์</v>
      </c>
      <c r="E30" s="608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>3211</v>
      </c>
      <c r="D31" s="607" t="str">
        <f>IF(นักเรียน!E31="","",นักเรียน!E31)</f>
        <v>เด็กหญิงธันยชนก  เอกสุภาพันธ์</v>
      </c>
      <c r="E31" s="608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>3212</v>
      </c>
      <c r="D32" s="607" t="str">
        <f>IF(นักเรียน!E32="","",นักเรียน!E32)</f>
        <v>เด็กหญิงนฤมล  ภิญโญทรัพย์</v>
      </c>
      <c r="E32" s="608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>
        <f>IF(นักเรียน!C33="","",นักเรียน!C33)</f>
        <v>3253</v>
      </c>
      <c r="D33" s="607" t="str">
        <f>IF(นักเรียน!E33="","",นักเรียน!E33)</f>
        <v>เด็กหญิงยุพารัตน์  แคนสี</v>
      </c>
      <c r="E33" s="608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>
        <f>IF(นักเรียน!C34="","",นักเรียน!C34)</f>
        <v>3284</v>
      </c>
      <c r="D34" s="607" t="str">
        <f>IF(นักเรียน!E34="","",นักเรียน!E34)</f>
        <v>เด็กชายปฏิพัทธ์  ห้อยศรี</v>
      </c>
      <c r="E34" s="608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07" t="str">
        <f>IF(นักเรียน!E35="","",นักเรียน!E35)</f>
        <v/>
      </c>
      <c r="E35" s="608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07" t="str">
        <f>IF(นักเรียน!E36="","",นักเรียน!E36)</f>
        <v/>
      </c>
      <c r="E36" s="608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07" t="str">
        <f>IF(นักเรียน!E37="","",นักเรียน!E37)</f>
        <v/>
      </c>
      <c r="E37" s="608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07" t="str">
        <f>IF(นักเรียน!E38="","",นักเรียน!E38)</f>
        <v/>
      </c>
      <c r="E38" s="608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07" t="str">
        <f>IF(นักเรียน!E39="","",นักเรียน!E39)</f>
        <v/>
      </c>
      <c r="E39" s="608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07" t="str">
        <f>IF(นักเรียน!E40="","",นักเรียน!E40)</f>
        <v/>
      </c>
      <c r="E40" s="608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07" t="str">
        <f>IF(นักเรียน!E41="","",นักเรียน!E41)</f>
        <v/>
      </c>
      <c r="E41" s="608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07" t="str">
        <f>IF(นักเรียน!E42="","",นักเรียน!E42)</f>
        <v/>
      </c>
      <c r="E42" s="608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07" t="str">
        <f>IF(นักเรียน!E43="","",นักเรียน!E43)</f>
        <v/>
      </c>
      <c r="E43" s="608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07" t="str">
        <f>IF(นักเรียน!E44="","",นักเรียน!E44)</f>
        <v/>
      </c>
      <c r="E44" s="608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07" t="str">
        <f>IF(นักเรียน!E45="","",นักเรียน!E45)</f>
        <v/>
      </c>
      <c r="E45" s="608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07" t="str">
        <f>IF(นักเรียน!E46="","",นักเรียน!E46)</f>
        <v/>
      </c>
      <c r="E46" s="608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07" t="str">
        <f>IF(นักเรียน!E47="","",นักเรียน!E47)</f>
        <v/>
      </c>
      <c r="E47" s="608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07" t="str">
        <f>IF(นักเรียน!E48="","",นักเรียน!E48)</f>
        <v/>
      </c>
      <c r="E48" s="608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07" t="str">
        <f>IF(นักเรียน!E49="","",นักเรียน!E49)</f>
        <v/>
      </c>
      <c r="E49" s="608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07" t="str">
        <f>IF(นักเรียน!E50="","",นักเรียน!E50)</f>
        <v/>
      </c>
      <c r="E50" s="608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07" t="str">
        <f>IF(นักเรียน!E51="","",นักเรียน!E51)</f>
        <v/>
      </c>
      <c r="E51" s="608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07" t="str">
        <f>IF(นักเรียน!E52="","",นักเรียน!E52)</f>
        <v/>
      </c>
      <c r="E52" s="608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07" t="str">
        <f>IF(นักเรียน!E53="","",นักเรียน!E53)</f>
        <v/>
      </c>
      <c r="E53" s="608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07" t="str">
        <f>IF(นักเรียน!E54="","",นักเรียน!E54)</f>
        <v/>
      </c>
      <c r="E54" s="608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07" t="str">
        <f>IF(นักเรียน!E55="","",นักเรียน!E55)</f>
        <v/>
      </c>
      <c r="E55" s="608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9" t="s">
        <v>378</v>
      </c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  <c r="R1" s="649"/>
      <c r="S1" s="649"/>
      <c r="T1" s="649"/>
      <c r="U1" s="649"/>
      <c r="V1" s="649"/>
      <c r="W1" s="649"/>
      <c r="X1" s="649"/>
      <c r="Y1" s="649"/>
      <c r="Z1" s="649"/>
      <c r="AA1" s="649"/>
      <c r="AB1" s="649"/>
      <c r="AC1" s="649"/>
      <c r="AD1" s="649"/>
      <c r="AE1" s="649"/>
      <c r="AF1" s="649"/>
      <c r="AG1" s="649"/>
      <c r="AH1" s="649"/>
      <c r="AI1" s="649"/>
      <c r="AJ1" s="649"/>
      <c r="AK1" s="649"/>
      <c r="AL1" s="649"/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49"/>
      <c r="BA1" s="649"/>
      <c r="BB1" s="649"/>
      <c r="BC1" s="649"/>
      <c r="BD1" s="649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38" t="s">
        <v>0</v>
      </c>
      <c r="C2" s="638" t="s">
        <v>1</v>
      </c>
      <c r="D2" s="640" t="s">
        <v>2</v>
      </c>
      <c r="E2" s="361"/>
      <c r="F2" s="643" t="str">
        <f>"การวัดผลปลายปี รายวิชา "&amp;Home!C11&amp;" "&amp;Home!C12</f>
        <v>การวัดผลปลายปี รายวิชา  ก.12101</v>
      </c>
      <c r="G2" s="644"/>
      <c r="H2" s="644"/>
      <c r="I2" s="644"/>
      <c r="J2" s="644"/>
      <c r="K2" s="644"/>
      <c r="L2" s="644"/>
      <c r="M2" s="644"/>
      <c r="N2" s="644"/>
      <c r="O2" s="644"/>
      <c r="P2" s="644"/>
      <c r="Q2" s="644"/>
      <c r="R2" s="644"/>
      <c r="S2" s="644"/>
      <c r="T2" s="644"/>
      <c r="U2" s="644"/>
      <c r="V2" s="644"/>
      <c r="W2" s="644"/>
      <c r="X2" s="644"/>
      <c r="Y2" s="644"/>
      <c r="Z2" s="645"/>
      <c r="AA2" s="643" t="str">
        <f>F2</f>
        <v>การวัดผลปลายปี รายวิชา  ก.12101</v>
      </c>
      <c r="AB2" s="644"/>
      <c r="AC2" s="644"/>
      <c r="AD2" s="644"/>
      <c r="AE2" s="644"/>
      <c r="AF2" s="644"/>
      <c r="AG2" s="644"/>
      <c r="AH2" s="644"/>
      <c r="AI2" s="644"/>
      <c r="AJ2" s="644"/>
      <c r="AK2" s="644"/>
      <c r="AL2" s="644"/>
      <c r="AM2" s="644"/>
      <c r="AN2" s="644"/>
      <c r="AO2" s="644"/>
      <c r="AP2" s="644"/>
      <c r="AQ2" s="644"/>
      <c r="AR2" s="644"/>
      <c r="AS2" s="645"/>
      <c r="AT2" s="660" t="s">
        <v>129</v>
      </c>
      <c r="AU2" s="661"/>
      <c r="AV2" s="661"/>
      <c r="AW2" s="661"/>
      <c r="AX2" s="661"/>
      <c r="AY2" s="661"/>
      <c r="AZ2" s="662"/>
      <c r="BA2" s="657" t="s">
        <v>131</v>
      </c>
      <c r="BB2" s="654" t="s">
        <v>130</v>
      </c>
      <c r="BC2" s="655" t="s">
        <v>60</v>
      </c>
      <c r="BD2" s="652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38"/>
      <c r="C3" s="638"/>
      <c r="D3" s="640"/>
      <c r="E3" s="362"/>
      <c r="F3" s="646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8"/>
      <c r="AA3" s="646" t="str">
        <f>F3</f>
        <v>คะแนนผลการเรียนรู้ตามตัวชี้วัด ภาคเรียนที่ 2</v>
      </c>
      <c r="AB3" s="647"/>
      <c r="AC3" s="647"/>
      <c r="AD3" s="647"/>
      <c r="AE3" s="647"/>
      <c r="AF3" s="647"/>
      <c r="AG3" s="647"/>
      <c r="AH3" s="647"/>
      <c r="AI3" s="647"/>
      <c r="AJ3" s="647"/>
      <c r="AK3" s="647"/>
      <c r="AL3" s="647"/>
      <c r="AM3" s="647"/>
      <c r="AN3" s="647"/>
      <c r="AO3" s="647"/>
      <c r="AP3" s="647"/>
      <c r="AQ3" s="647"/>
      <c r="AR3" s="373" t="s">
        <v>4</v>
      </c>
      <c r="AS3" s="64" t="s">
        <v>5</v>
      </c>
      <c r="AT3" s="650" t="s">
        <v>132</v>
      </c>
      <c r="AU3" s="651"/>
      <c r="AV3" s="651"/>
      <c r="AW3" s="651"/>
      <c r="AX3" s="651"/>
      <c r="AY3" s="651"/>
      <c r="AZ3" s="378" t="s">
        <v>5</v>
      </c>
      <c r="BA3" s="658"/>
      <c r="BB3" s="654"/>
      <c r="BC3" s="655"/>
      <c r="BD3" s="652"/>
      <c r="BE3" s="137"/>
      <c r="BF3" s="137"/>
      <c r="BG3" s="137"/>
      <c r="BH3" s="137"/>
      <c r="BI3" s="137"/>
    </row>
    <row r="4" spans="1:61" ht="18" customHeight="1" x14ac:dyDescent="0.5">
      <c r="A4" s="115"/>
      <c r="B4" s="638"/>
      <c r="C4" s="638"/>
      <c r="D4" s="641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9"/>
      <c r="BB4" s="654"/>
      <c r="BC4" s="655"/>
      <c r="BD4" s="652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39"/>
      <c r="C5" s="639"/>
      <c r="D5" s="642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6"/>
      <c r="BD5" s="653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 t="str">
        <f>IF(นักเรียน!C6="","",นักเรียน!C6)</f>
        <v>3183</v>
      </c>
      <c r="D6" s="636" t="str">
        <f>IF(นักเรียน!E6="","",นักเรียน!E6)</f>
        <v>เด็กชายชนะโชติ  ดีสกุลวงษ์</v>
      </c>
      <c r="E6" s="637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 t="str">
        <f>IF(นักเรียน!C7="","",นักเรียน!C7)</f>
        <v>3184</v>
      </c>
      <c r="D7" s="634" t="str">
        <f>IF(นักเรียน!E7="","",นักเรียน!E7)</f>
        <v>เด็กชายวชัรพงษ์  วงษ์ชาลี</v>
      </c>
      <c r="E7" s="635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 t="str">
        <f>IF(นักเรียน!C8="","",นักเรียน!C8)</f>
        <v>3185</v>
      </c>
      <c r="D8" s="634" t="str">
        <f>IF(นักเรียน!E8="","",นักเรียน!E8)</f>
        <v>เด็กชายวทันยู  ทรงฤทธิ์</v>
      </c>
      <c r="E8" s="635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 t="str">
        <f>IF(นักเรียน!C9="","",นักเรียน!C9)</f>
        <v>3186</v>
      </c>
      <c r="D9" s="634" t="str">
        <f>IF(นักเรียน!E9="","",นักเรียน!E9)</f>
        <v>เด็กชายณัฐพล  สมอเมือง</v>
      </c>
      <c r="E9" s="635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 t="str">
        <f>IF(นักเรียน!C10="","",นักเรียน!C10)</f>
        <v>3187</v>
      </c>
      <c r="D10" s="634" t="str">
        <f>IF(นักเรียน!E10="","",นักเรียน!E10)</f>
        <v>เด็กชายอภิวัฒน์  จินารักษ์</v>
      </c>
      <c r="E10" s="635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 t="str">
        <f>IF(นักเรียน!C11="","",นักเรียน!C11)</f>
        <v>3188</v>
      </c>
      <c r="D11" s="634" t="str">
        <f>IF(นักเรียน!E11="","",นักเรียน!E11)</f>
        <v>เด็กชายพงศกร โสมาบุตร</v>
      </c>
      <c r="E11" s="635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 t="str">
        <f>IF(นักเรียน!C12="","",นักเรียน!C12)</f>
        <v>3189</v>
      </c>
      <c r="D12" s="634" t="str">
        <f>IF(นักเรียน!E12="","",นักเรียน!E12)</f>
        <v>เด็กชายอดิศร  สิขิรัมย์</v>
      </c>
      <c r="E12" s="635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 t="str">
        <f>IF(นักเรียน!C13="","",นักเรียน!C13)</f>
        <v>3191</v>
      </c>
      <c r="D13" s="634" t="str">
        <f>IF(นักเรียน!E13="","",นักเรียน!E13)</f>
        <v>เด็กชายฐิติวัสส์  ทวีศักดิ์</v>
      </c>
      <c r="E13" s="635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 t="str">
        <f>IF(นักเรียน!C14="","",นักเรียน!C14)</f>
        <v>3193</v>
      </c>
      <c r="D14" s="634" t="str">
        <f>IF(นักเรียน!E14="","",นักเรียน!E14)</f>
        <v>เด็กหญิงรินรดา  อาจฤทธิ์</v>
      </c>
      <c r="E14" s="635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 t="str">
        <f>IF(นักเรียน!C15="","",นักเรียน!C15)</f>
        <v>3194</v>
      </c>
      <c r="D15" s="634" t="str">
        <f>IF(นักเรียน!E15="","",นักเรียน!E15)</f>
        <v>เด็กหญิงภัคจิรา  พรมหญ้าคา</v>
      </c>
      <c r="E15" s="635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 t="str">
        <f>IF(นักเรียน!C16="","",นักเรียน!C16)</f>
        <v>3195</v>
      </c>
      <c r="D16" s="634" t="str">
        <f>IF(นักเรียน!E16="","",นักเรียน!E16)</f>
        <v>เด็กหญิงสิรินภา  พลไธสง</v>
      </c>
      <c r="E16" s="635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 t="str">
        <f>IF(นักเรียน!C17="","",นักเรียน!C17)</f>
        <v>3196</v>
      </c>
      <c r="D17" s="634" t="str">
        <f>IF(นักเรียน!E17="","",นักเรียน!E17)</f>
        <v>เด็กหญิงณัฐจิยา  ดงปัดถา</v>
      </c>
      <c r="E17" s="635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 t="str">
        <f>IF(นักเรียน!C18="","",นักเรียน!C18)</f>
        <v>3197</v>
      </c>
      <c r="D18" s="634" t="str">
        <f>IF(นักเรียน!E18="","",นักเรียน!E18)</f>
        <v>เด็กหญิงรตนพร  ภูศรี</v>
      </c>
      <c r="E18" s="635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 t="str">
        <f>IF(นักเรียน!C19="","",นักเรียน!C19)</f>
        <v>3198</v>
      </c>
      <c r="D19" s="634" t="str">
        <f>IF(นักเรียน!E19="","",นักเรียน!E19)</f>
        <v>เด็กหญิงจิรันญา  จินารักษ์</v>
      </c>
      <c r="E19" s="635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 t="str">
        <f>IF(นักเรียน!C20="","",นักเรียน!C20)</f>
        <v>3199</v>
      </c>
      <c r="D20" s="634" t="str">
        <f>IF(นักเรียน!E20="","",นักเรียน!E20)</f>
        <v>เด็กหญิงสุภัสรินทร์  ปัดทุม</v>
      </c>
      <c r="E20" s="635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 t="str">
        <f>IF(นักเรียน!C21="","",นักเรียน!C21)</f>
        <v>3200</v>
      </c>
      <c r="D21" s="634" t="str">
        <f>IF(นักเรียน!E21="","",นักเรียน!E21)</f>
        <v>เด็กหญิงพรสว่าง  โทแก้ว</v>
      </c>
      <c r="E21" s="635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3201</v>
      </c>
      <c r="D22" s="634" t="str">
        <f>IF(นักเรียน!E22="","",นักเรียน!E22)</f>
        <v>เด็กหญิงทิพวรรณ  สุขแก้ว</v>
      </c>
      <c r="E22" s="635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 t="str">
        <f>IF(นักเรียน!C23="","",นักเรียน!C23)</f>
        <v>3203</v>
      </c>
      <c r="D23" s="634" t="str">
        <f>IF(นักเรียน!E23="","",นักเรียน!E23)</f>
        <v>เด็กหญิงกชกร  หวลสันเทียะ</v>
      </c>
      <c r="E23" s="635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 t="str">
        <f>IF(นักเรียน!C24="","",นักเรียน!C24)</f>
        <v>3204</v>
      </c>
      <c r="D24" s="634" t="str">
        <f>IF(นักเรียน!E24="","",นักเรียน!E24)</f>
        <v>เด็กหญิงจุฑานันท์  ลครพล</v>
      </c>
      <c r="E24" s="635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 t="str">
        <f>IF(นักเรียน!C25="","",นักเรียน!C25)</f>
        <v>3205</v>
      </c>
      <c r="D25" s="634" t="str">
        <f>IF(นักเรียน!E25="","",นักเรียน!E25)</f>
        <v>เด็กหญิงกัญญารัตน์  ธุระธรรม</v>
      </c>
      <c r="E25" s="63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>3206</v>
      </c>
      <c r="D26" s="634" t="str">
        <f>IF(นักเรียน!E26="","",นักเรียน!E26)</f>
        <v>เด็กหญิงกิติยากร  ผุยมาตย์</v>
      </c>
      <c r="E26" s="63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>3207</v>
      </c>
      <c r="D27" s="634" t="str">
        <f>IF(นักเรียน!E27="","",นักเรียน!E27)</f>
        <v>เด็กหญิงกนกวรรณ  นนท์ยะโส</v>
      </c>
      <c r="E27" s="63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>3208</v>
      </c>
      <c r="D28" s="634" t="str">
        <f>IF(นักเรียน!E28="","",นักเรียน!E28)</f>
        <v>เด็กหญิงภัทราวดี  ประธาน</v>
      </c>
      <c r="E28" s="63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>3209</v>
      </c>
      <c r="D29" s="634" t="str">
        <f>IF(นักเรียน!E29="","",นักเรียน!E29)</f>
        <v>เด็กหญิงลลิตา  ทดศิลา</v>
      </c>
      <c r="E29" s="63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>3210</v>
      </c>
      <c r="D30" s="634" t="str">
        <f>IF(นักเรียน!E30="","",นักเรียน!E30)</f>
        <v>เด็กหญิงปาธิดา  จินารักษ์</v>
      </c>
      <c r="E30" s="63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>3211</v>
      </c>
      <c r="D31" s="634" t="str">
        <f>IF(นักเรียน!E31="","",นักเรียน!E31)</f>
        <v>เด็กหญิงธันยชนก  เอกสุภาพันธ์</v>
      </c>
      <c r="E31" s="63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>3212</v>
      </c>
      <c r="D32" s="634" t="str">
        <f>IF(นักเรียน!E32="","",นักเรียน!E32)</f>
        <v>เด็กหญิงนฤมล  ภิญโญทรัพย์</v>
      </c>
      <c r="E32" s="63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>
        <f>IF(นักเรียน!C33="","",นักเรียน!C33)</f>
        <v>3253</v>
      </c>
      <c r="D33" s="634" t="str">
        <f>IF(นักเรียน!E33="","",นักเรียน!E33)</f>
        <v>เด็กหญิงยุพารัตน์  แคนสี</v>
      </c>
      <c r="E33" s="63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>
        <f>IF(นักเรียน!C34="","",นักเรียน!C34)</f>
        <v>3284</v>
      </c>
      <c r="D34" s="634" t="str">
        <f>IF(นักเรียน!E34="","",นักเรียน!E34)</f>
        <v>เด็กชายปฏิพัทธ์  ห้อยศรี</v>
      </c>
      <c r="E34" s="63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34" t="str">
        <f>IF(นักเรียน!E35="","",นักเรียน!E35)</f>
        <v/>
      </c>
      <c r="E35" s="63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34" t="str">
        <f>IF(นักเรียน!E36="","",นักเรียน!E36)</f>
        <v/>
      </c>
      <c r="E36" s="63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34" t="str">
        <f>IF(นักเรียน!E37="","",นักเรียน!E37)</f>
        <v/>
      </c>
      <c r="E37" s="63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34" t="str">
        <f>IF(นักเรียน!E38="","",นักเรียน!E38)</f>
        <v/>
      </c>
      <c r="E38" s="63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34" t="str">
        <f>IF(นักเรียน!E39="","",นักเรียน!E39)</f>
        <v/>
      </c>
      <c r="E39" s="63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34" t="str">
        <f>IF(นักเรียน!E40="","",นักเรียน!E40)</f>
        <v/>
      </c>
      <c r="E40" s="63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34" t="str">
        <f>IF(นักเรียน!E41="","",นักเรียน!E41)</f>
        <v/>
      </c>
      <c r="E41" s="63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34" t="str">
        <f>IF(นักเรียน!E42="","",นักเรียน!E42)</f>
        <v/>
      </c>
      <c r="E42" s="63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34" t="str">
        <f>IF(นักเรียน!E43="","",นักเรียน!E43)</f>
        <v/>
      </c>
      <c r="E43" s="63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34" t="str">
        <f>IF(นักเรียน!E44="","",นักเรียน!E44)</f>
        <v/>
      </c>
      <c r="E44" s="63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34" t="str">
        <f>IF(นักเรียน!E45="","",นักเรียน!E45)</f>
        <v/>
      </c>
      <c r="E45" s="63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34" t="str">
        <f>IF(นักเรียน!E46="","",นักเรียน!E46)</f>
        <v/>
      </c>
      <c r="E46" s="63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34" t="str">
        <f>IF(นักเรียน!E47="","",นักเรียน!E47)</f>
        <v/>
      </c>
      <c r="E47" s="63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34" t="str">
        <f>IF(นักเรียน!E48="","",นักเรียน!E48)</f>
        <v/>
      </c>
      <c r="E48" s="63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34" t="str">
        <f>IF(นักเรียน!E49="","",นักเรียน!E49)</f>
        <v/>
      </c>
      <c r="E49" s="63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34" t="str">
        <f>IF(นักเรียน!E50="","",นักเรียน!E50)</f>
        <v/>
      </c>
      <c r="E50" s="63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34" t="str">
        <f>IF(นักเรียน!E51="","",นักเรียน!E51)</f>
        <v/>
      </c>
      <c r="E51" s="63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34" t="str">
        <f>IF(นักเรียน!E52="","",นักเรียน!E52)</f>
        <v/>
      </c>
      <c r="E52" s="63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34" t="str">
        <f>IF(นักเรียน!E53="","",นักเรียน!E53)</f>
        <v/>
      </c>
      <c r="E53" s="63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34" t="str">
        <f>IF(นักเรียน!E54="","",นักเรียน!E54)</f>
        <v/>
      </c>
      <c r="E54" s="63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34" t="str">
        <f>IF(นักเรียน!E55="","",นักเรียน!E55)</f>
        <v/>
      </c>
      <c r="E55" s="63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2014-12-16T09:16:53Z</dcterms:modified>
</cp:coreProperties>
</file>