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9">แผนภูมิ!$B$2:$M$46</definedName>
    <definedName name="_xlnm.Print_Area" localSheetId="18">รายงาน1!$B$2:$W$56</definedName>
    <definedName name="_xlnm.Print_Area" localSheetId="5">เวลาเรียน!$B$2:$KT$56</definedName>
    <definedName name="_xlnm.Print_Area" localSheetId="1">อ่านก่อนทำ!$C$2:$N$80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R6" i="60"/>
  <c r="S6"/>
  <c r="T6"/>
  <c r="U6"/>
  <c r="V6"/>
  <c r="W6"/>
  <c r="X6"/>
  <c r="Y6"/>
  <c r="Z6"/>
  <c r="AA6"/>
  <c r="F2" i="42"/>
  <c r="F2" i="30"/>
  <c r="L25" i="46"/>
  <c r="E25"/>
  <c r="N17" i="59" l="1"/>
  <c r="K20"/>
  <c r="K19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S36" s="1"/>
  <c r="AQ37"/>
  <c r="AR37"/>
  <c r="AQ38"/>
  <c r="AR38"/>
  <c r="AS38" s="1"/>
  <c r="AQ39"/>
  <c r="AR39"/>
  <c r="AQ40"/>
  <c r="AR40"/>
  <c r="AQ41"/>
  <c r="AR41"/>
  <c r="AQ42"/>
  <c r="AR42"/>
  <c r="AS42" s="1"/>
  <c r="AQ43"/>
  <c r="AR43"/>
  <c r="AQ44"/>
  <c r="AR44"/>
  <c r="AS44" s="1"/>
  <c r="AQ45"/>
  <c r="AR45"/>
  <c r="AQ46"/>
  <c r="AR46"/>
  <c r="AS46" s="1"/>
  <c r="AQ47"/>
  <c r="AR47"/>
  <c r="AQ48"/>
  <c r="AR48"/>
  <c r="AQ49"/>
  <c r="AR49"/>
  <c r="AQ50"/>
  <c r="AR50"/>
  <c r="AS50" s="1"/>
  <c r="AQ51"/>
  <c r="AR51"/>
  <c r="AQ52"/>
  <c r="AR52"/>
  <c r="AS52" s="1"/>
  <c r="AQ53"/>
  <c r="AR53"/>
  <c r="AQ54"/>
  <c r="AR54"/>
  <c r="AS54" s="1"/>
  <c r="AQ55"/>
  <c r="AR55"/>
  <c r="AQ7"/>
  <c r="AR7"/>
  <c r="AQ8"/>
  <c r="AR8"/>
  <c r="AQ9"/>
  <c r="AR9"/>
  <c r="AR6"/>
  <c r="AQ6"/>
  <c r="AS6" s="1"/>
  <c r="AR5"/>
  <c r="AQ5"/>
  <c r="AS48"/>
  <c r="AS40"/>
  <c r="AS32"/>
  <c r="AS24"/>
  <c r="AS16"/>
  <c r="AS8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H46" s="1"/>
  <c r="I46" s="1"/>
  <c r="K46"/>
  <c r="L46"/>
  <c r="P46"/>
  <c r="Q46" s="1"/>
  <c r="R46" s="1"/>
  <c r="X46"/>
  <c r="F47"/>
  <c r="G47"/>
  <c r="K47"/>
  <c r="L47"/>
  <c r="P47"/>
  <c r="Q47" s="1"/>
  <c r="R47" s="1"/>
  <c r="X47"/>
  <c r="F48"/>
  <c r="G48"/>
  <c r="H48"/>
  <c r="K48"/>
  <c r="L48"/>
  <c r="M48" s="1"/>
  <c r="N48" s="1"/>
  <c r="P48"/>
  <c r="Q48" s="1"/>
  <c r="R48" s="1"/>
  <c r="X48"/>
  <c r="F49"/>
  <c r="G49"/>
  <c r="H49" s="1"/>
  <c r="I49" s="1"/>
  <c r="K49"/>
  <c r="L49"/>
  <c r="M49" s="1"/>
  <c r="N49" s="1"/>
  <c r="J50" i="56" s="1"/>
  <c r="P49" i="50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G53"/>
  <c r="H53"/>
  <c r="I53" s="1"/>
  <c r="I54" i="56" s="1"/>
  <c r="K53" i="50"/>
  <c r="L53"/>
  <c r="M53" s="1"/>
  <c r="N53" s="1"/>
  <c r="P53"/>
  <c r="Q53" s="1"/>
  <c r="R53" s="1"/>
  <c r="X53"/>
  <c r="F54"/>
  <c r="G54"/>
  <c r="H54" s="1"/>
  <c r="I54" s="1"/>
  <c r="K54"/>
  <c r="L54"/>
  <c r="M54" s="1"/>
  <c r="N54" s="1"/>
  <c r="J55" i="56" s="1"/>
  <c r="P54" i="50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/>
  <c r="P46" s="1"/>
  <c r="O47" i="56" s="1"/>
  <c r="R46" i="47"/>
  <c r="S46"/>
  <c r="T46" s="1"/>
  <c r="P47" i="56" s="1"/>
  <c r="V46" i="47"/>
  <c r="W46"/>
  <c r="AA46"/>
  <c r="AB46"/>
  <c r="AC46" s="1"/>
  <c r="AD46" s="1"/>
  <c r="R47" i="56" s="1"/>
  <c r="AF46" i="47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/>
  <c r="P48" s="1"/>
  <c r="O49" i="56" s="1"/>
  <c r="R48" i="47"/>
  <c r="S48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Y46"/>
  <c r="AZ46" s="1"/>
  <c r="AR47"/>
  <c r="AS47"/>
  <c r="AY47"/>
  <c r="AZ47"/>
  <c r="AR48"/>
  <c r="AS48" s="1"/>
  <c r="AY48"/>
  <c r="AZ48" s="1"/>
  <c r="AR49"/>
  <c r="AS49"/>
  <c r="AY49"/>
  <c r="AZ49"/>
  <c r="AR50"/>
  <c r="AS50" s="1"/>
  <c r="AY50"/>
  <c r="AZ50" s="1"/>
  <c r="AR51"/>
  <c r="AS51"/>
  <c r="AY51"/>
  <c r="AZ51"/>
  <c r="AR52"/>
  <c r="AS52" s="1"/>
  <c r="AY52"/>
  <c r="AZ52" s="1"/>
  <c r="AR53"/>
  <c r="AS53"/>
  <c r="AY53"/>
  <c r="AZ53"/>
  <c r="AR54"/>
  <c r="AS54" s="1"/>
  <c r="AY54"/>
  <c r="AZ54" s="1"/>
  <c r="AR55"/>
  <c r="AS55"/>
  <c r="AY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N51" i="47" l="1"/>
  <c r="AO51" s="1"/>
  <c r="T52" i="56" s="1"/>
  <c r="AN49" i="47"/>
  <c r="AO49" s="1"/>
  <c r="T50" i="56" s="1"/>
  <c r="AS34" i="47"/>
  <c r="AS30"/>
  <c r="AS28"/>
  <c r="AS26"/>
  <c r="AS20"/>
  <c r="AS12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H55"/>
  <c r="I55" s="1"/>
  <c r="M52"/>
  <c r="N52" s="1"/>
  <c r="J53" i="56" s="1"/>
  <c r="H52" i="50"/>
  <c r="M51"/>
  <c r="N51" s="1"/>
  <c r="M50"/>
  <c r="N50" s="1"/>
  <c r="H50"/>
  <c r="M47"/>
  <c r="N47" s="1"/>
  <c r="H47"/>
  <c r="M46"/>
  <c r="O55" i="47"/>
  <c r="P55" s="1"/>
  <c r="AH53"/>
  <c r="AI53" s="1"/>
  <c r="S54" i="56" s="1"/>
  <c r="AC53" i="47"/>
  <c r="AD53" s="1"/>
  <c r="X53"/>
  <c r="Y53" s="1"/>
  <c r="AH52"/>
  <c r="AI52" s="1"/>
  <c r="X52"/>
  <c r="Y52" s="1"/>
  <c r="J51"/>
  <c r="AH50"/>
  <c r="AI50" s="1"/>
  <c r="X50"/>
  <c r="Y50" s="1"/>
  <c r="J47"/>
  <c r="AN47"/>
  <c r="AO47" s="1"/>
  <c r="AS22"/>
  <c r="AS18"/>
  <c r="AS14"/>
  <c r="AS10"/>
  <c r="AC54"/>
  <c r="AD54" s="1"/>
  <c r="R55" i="56" s="1"/>
  <c r="X54" i="47"/>
  <c r="Y54" s="1"/>
  <c r="O54"/>
  <c r="P54" s="1"/>
  <c r="AN53"/>
  <c r="AO53" s="1"/>
  <c r="T54" i="56" s="1"/>
  <c r="J53" i="47"/>
  <c r="O52"/>
  <c r="P52" s="1"/>
  <c r="O53" i="56" s="1"/>
  <c r="O51" i="47"/>
  <c r="P51" s="1"/>
  <c r="O50"/>
  <c r="P50" s="1"/>
  <c r="O51" i="56" s="1"/>
  <c r="O49" i="47"/>
  <c r="P49" s="1"/>
  <c r="AC48"/>
  <c r="AD48" s="1"/>
  <c r="AH47"/>
  <c r="AI47" s="1"/>
  <c r="S48" i="56" s="1"/>
  <c r="AC47" i="47"/>
  <c r="AD47" s="1"/>
  <c r="X47"/>
  <c r="Y47" s="1"/>
  <c r="AH46"/>
  <c r="AI46" s="1"/>
  <c r="P55" i="56"/>
  <c r="U54" i="47"/>
  <c r="AP53"/>
  <c r="Q48" i="56"/>
  <c r="Z47" i="47"/>
  <c r="I56" i="56"/>
  <c r="J55" i="50"/>
  <c r="I50"/>
  <c r="T50"/>
  <c r="U50" s="1"/>
  <c r="Q54" i="56"/>
  <c r="Z53" i="47"/>
  <c r="P53" i="56"/>
  <c r="U52" i="47"/>
  <c r="P51" i="56"/>
  <c r="U50" i="47"/>
  <c r="T48" i="56"/>
  <c r="AP47" i="47"/>
  <c r="K53" i="56"/>
  <c r="S52" i="50"/>
  <c r="K48" i="56"/>
  <c r="S47" i="50"/>
  <c r="AN55" i="47"/>
  <c r="AO55" s="1"/>
  <c r="J52"/>
  <c r="J50"/>
  <c r="BA49" i="42"/>
  <c r="F50" i="56" s="1"/>
  <c r="AH55" i="47"/>
  <c r="AI55" s="1"/>
  <c r="AC55"/>
  <c r="AD55" s="1"/>
  <c r="Z55"/>
  <c r="J55"/>
  <c r="AH54"/>
  <c r="AI54" s="1"/>
  <c r="O53"/>
  <c r="P53" s="1"/>
  <c r="AC52"/>
  <c r="AD52" s="1"/>
  <c r="AP51"/>
  <c r="AC51"/>
  <c r="AD51" s="1"/>
  <c r="Z51"/>
  <c r="AC50"/>
  <c r="AD50" s="1"/>
  <c r="AP49"/>
  <c r="AC49"/>
  <c r="AD49" s="1"/>
  <c r="Z49"/>
  <c r="J49"/>
  <c r="AH48"/>
  <c r="AI48" s="1"/>
  <c r="X48"/>
  <c r="Y48" s="1"/>
  <c r="U48"/>
  <c r="J48"/>
  <c r="O47"/>
  <c r="P47" s="1"/>
  <c r="X46"/>
  <c r="Y46" s="1"/>
  <c r="U46"/>
  <c r="J46"/>
  <c r="O54" i="50"/>
  <c r="H51"/>
  <c r="I51" s="1"/>
  <c r="O49"/>
  <c r="AS5" i="47"/>
  <c r="AT6" s="1"/>
  <c r="U7" i="56" s="1"/>
  <c r="AS9" i="47"/>
  <c r="AS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AS19"/>
  <c r="AS17"/>
  <c r="AS15"/>
  <c r="AS13"/>
  <c r="AS11"/>
  <c r="BA55" i="42"/>
  <c r="F56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AE55" i="47"/>
  <c r="R53" i="56"/>
  <c r="AE52" i="47"/>
  <c r="R52" i="56"/>
  <c r="AE51" i="47"/>
  <c r="R51" i="56"/>
  <c r="AE50" i="47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Q55" i="56"/>
  <c r="Z54" i="47"/>
  <c r="O55" i="56"/>
  <c r="Q54" i="47"/>
  <c r="R54" i="56"/>
  <c r="AE53" i="47"/>
  <c r="K53"/>
  <c r="Q53" i="56"/>
  <c r="Z52" i="47"/>
  <c r="Q51" i="56"/>
  <c r="Z50" i="47"/>
  <c r="R49" i="56"/>
  <c r="AE48" i="47"/>
  <c r="R48" i="56"/>
  <c r="AE47" i="47"/>
  <c r="K47"/>
  <c r="J56" i="56"/>
  <c r="O55" i="50"/>
  <c r="J52" i="56"/>
  <c r="O51" i="50"/>
  <c r="O56" i="56"/>
  <c r="Q55" i="47"/>
  <c r="S55" i="56"/>
  <c r="AJ54" i="47"/>
  <c r="O54" i="56"/>
  <c r="Q53" i="47"/>
  <c r="S53" i="56"/>
  <c r="AJ52" i="47"/>
  <c r="P52" i="56"/>
  <c r="U51" i="47"/>
  <c r="K51"/>
  <c r="S51" i="56"/>
  <c r="AJ50" i="47"/>
  <c r="P50" i="56"/>
  <c r="U49" i="47"/>
  <c r="O48" i="56"/>
  <c r="Q47" i="47"/>
  <c r="S47" i="56"/>
  <c r="AJ46" i="47"/>
  <c r="L55" i="56"/>
  <c r="M54" i="49"/>
  <c r="L51" i="56"/>
  <c r="M50" i="49"/>
  <c r="L49" i="56"/>
  <c r="M48" i="49"/>
  <c r="L47" i="56"/>
  <c r="M46" i="49"/>
  <c r="T55" i="50"/>
  <c r="U55" s="1"/>
  <c r="T52"/>
  <c r="U52" s="1"/>
  <c r="T51"/>
  <c r="U51" s="1"/>
  <c r="W50"/>
  <c r="V50"/>
  <c r="J51" i="56"/>
  <c r="O50" i="50"/>
  <c r="K50" i="56"/>
  <c r="S49" i="50"/>
  <c r="I50" i="56"/>
  <c r="J49" i="50"/>
  <c r="I48"/>
  <c r="T48"/>
  <c r="U48" s="1"/>
  <c r="J48" i="56"/>
  <c r="O47" i="50"/>
  <c r="K47" i="56"/>
  <c r="S46" i="50"/>
  <c r="P56" i="56"/>
  <c r="U55" i="47"/>
  <c r="J54"/>
  <c r="P54" i="56"/>
  <c r="U53" i="47"/>
  <c r="O52" i="56"/>
  <c r="Q51" i="47"/>
  <c r="O50" i="56"/>
  <c r="Q49" i="47"/>
  <c r="S49" i="56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s="1"/>
  <c r="AE54"/>
  <c r="AJ53"/>
  <c r="AN52"/>
  <c r="AO52" s="1"/>
  <c r="Q52"/>
  <c r="K52"/>
  <c r="AJ51"/>
  <c r="AN50"/>
  <c r="AO50" s="1"/>
  <c r="Q50"/>
  <c r="K50"/>
  <c r="AJ49"/>
  <c r="AN48"/>
  <c r="AO48" s="1"/>
  <c r="Q48"/>
  <c r="K48"/>
  <c r="AJ47"/>
  <c r="AN46"/>
  <c r="AO46" s="1"/>
  <c r="AE46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J49" i="56"/>
  <c r="O48" i="50"/>
  <c r="T47"/>
  <c r="U47" s="1"/>
  <c r="I47"/>
  <c r="T49"/>
  <c r="U49" s="1"/>
  <c r="N46"/>
  <c r="T46"/>
  <c r="U46" s="1"/>
  <c r="I47" i="56"/>
  <c r="J46" i="50"/>
  <c r="AT54" i="47"/>
  <c r="U55" i="56" s="1"/>
  <c r="AT53" i="47"/>
  <c r="U54" i="56" s="1"/>
  <c r="AT52" i="47"/>
  <c r="U53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6" i="47"/>
  <c r="U47" i="56" s="1"/>
  <c r="AT45" i="47"/>
  <c r="U46" i="56" s="1"/>
  <c r="AT44" i="47"/>
  <c r="U45" i="56" s="1"/>
  <c r="AT43" i="47"/>
  <c r="U44" i="56" s="1"/>
  <c r="AT42" i="47"/>
  <c r="U43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6" i="47"/>
  <c r="U37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30" i="47"/>
  <c r="U31" i="56" s="1"/>
  <c r="AT29" i="47"/>
  <c r="U30" i="56" s="1"/>
  <c r="AT28" i="47"/>
  <c r="U29" i="56" s="1"/>
  <c r="AT27" i="47"/>
  <c r="U28" i="56" s="1"/>
  <c r="AT26" i="47"/>
  <c r="U27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8" i="47"/>
  <c r="U19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2" i="47"/>
  <c r="U13" i="56" s="1"/>
  <c r="AT11" i="47"/>
  <c r="U12" i="56" s="1"/>
  <c r="AT10" i="47"/>
  <c r="U11" i="56" s="1"/>
  <c r="AT9" i="47"/>
  <c r="U10" i="56" s="1"/>
  <c r="AT55" i="47"/>
  <c r="U56" i="56" s="1"/>
  <c r="AT8" i="47"/>
  <c r="AT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P7"/>
  <c r="KQ7"/>
  <c r="KR7"/>
  <c r="KS7"/>
  <c r="KO8"/>
  <c r="KP8"/>
  <c r="KQ8"/>
  <c r="KR8"/>
  <c r="KS8"/>
  <c r="KO9"/>
  <c r="KP9"/>
  <c r="KQ9"/>
  <c r="KR9"/>
  <c r="KS9"/>
  <c r="KO10"/>
  <c r="KP10"/>
  <c r="KQ10"/>
  <c r="KR10"/>
  <c r="KS10"/>
  <c r="KO11"/>
  <c r="KP11"/>
  <c r="KQ11"/>
  <c r="KR11"/>
  <c r="KS11"/>
  <c r="KO12"/>
  <c r="KP12"/>
  <c r="KQ12"/>
  <c r="KR12"/>
  <c r="KS12"/>
  <c r="KO13"/>
  <c r="KP13"/>
  <c r="KQ13"/>
  <c r="KR13"/>
  <c r="KS13"/>
  <c r="KO14"/>
  <c r="KP14"/>
  <c r="KQ14"/>
  <c r="KR14"/>
  <c r="KS14"/>
  <c r="KO15"/>
  <c r="KP15"/>
  <c r="KQ15"/>
  <c r="KR15"/>
  <c r="KS15"/>
  <c r="KO16"/>
  <c r="KP16"/>
  <c r="KQ16"/>
  <c r="KR16"/>
  <c r="KS16"/>
  <c r="KO17"/>
  <c r="KP17"/>
  <c r="KQ17"/>
  <c r="KR17"/>
  <c r="KS17"/>
  <c r="KO18"/>
  <c r="KP18"/>
  <c r="KQ18"/>
  <c r="KR18"/>
  <c r="KS18"/>
  <c r="KO19"/>
  <c r="KP19"/>
  <c r="KQ19"/>
  <c r="KR19"/>
  <c r="KS19"/>
  <c r="KO20"/>
  <c r="KP20"/>
  <c r="KQ20"/>
  <c r="KR20"/>
  <c r="KS20"/>
  <c r="KO21"/>
  <c r="KP21"/>
  <c r="KQ21"/>
  <c r="KR21"/>
  <c r="KS21"/>
  <c r="KO22"/>
  <c r="KP22"/>
  <c r="KQ22"/>
  <c r="KR22"/>
  <c r="KS22"/>
  <c r="KO23"/>
  <c r="KP23"/>
  <c r="KQ23"/>
  <c r="KR23"/>
  <c r="KS23"/>
  <c r="KO24"/>
  <c r="KP24"/>
  <c r="KQ24"/>
  <c r="KR24"/>
  <c r="KS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K55" i="47" l="1"/>
  <c r="AV55"/>
  <c r="AW55" s="1"/>
  <c r="AV52"/>
  <c r="AV53"/>
  <c r="AW53" s="1"/>
  <c r="AV47"/>
  <c r="AW47" s="1"/>
  <c r="AV54"/>
  <c r="AV46"/>
  <c r="AV48"/>
  <c r="AV49"/>
  <c r="AW49" s="1"/>
  <c r="AV50"/>
  <c r="AV51"/>
  <c r="AW51" s="1"/>
  <c r="I51" i="56"/>
  <c r="J50" i="50"/>
  <c r="AW52" i="47"/>
  <c r="I52" i="56"/>
  <c r="J51" i="50"/>
  <c r="AW46" i="47"/>
  <c r="BA48" i="30"/>
  <c r="BB48" s="1"/>
  <c r="BA47"/>
  <c r="BB47" s="1"/>
  <c r="BA46"/>
  <c r="BB46" s="1"/>
  <c r="W46" i="50"/>
  <c r="V46"/>
  <c r="V49"/>
  <c r="W49"/>
  <c r="V47"/>
  <c r="W47"/>
  <c r="W53"/>
  <c r="V53"/>
  <c r="N47" i="56"/>
  <c r="L46" i="47"/>
  <c r="T55" i="56"/>
  <c r="AP54" i="47"/>
  <c r="AW54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48" i="50"/>
  <c r="V48"/>
  <c r="W51"/>
  <c r="V51"/>
  <c r="W55"/>
  <c r="V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8" i="42"/>
  <c r="BC48" s="1"/>
  <c r="E48" i="56"/>
  <c r="BB47" i="42"/>
  <c r="BC47" s="1"/>
  <c r="E47" i="56"/>
  <c r="BB46" i="42"/>
  <c r="BC46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AX51" i="47" l="1"/>
  <c r="AY51"/>
  <c r="AX49"/>
  <c r="AY49"/>
  <c r="AX47"/>
  <c r="AY47"/>
  <c r="L55"/>
  <c r="N56" i="56"/>
  <c r="AX53" i="47"/>
  <c r="AY53"/>
  <c r="AX55"/>
  <c r="AY55"/>
  <c r="AY52"/>
  <c r="AX52"/>
  <c r="AY46"/>
  <c r="AX46"/>
  <c r="AY48"/>
  <c r="AX48"/>
  <c r="N55" i="56"/>
  <c r="L54" i="47"/>
  <c r="AY50"/>
  <c r="AX50"/>
  <c r="AY54"/>
  <c r="AX54"/>
  <c r="G47" i="56"/>
  <c r="H47"/>
  <c r="G48"/>
  <c r="H48"/>
  <c r="G49"/>
  <c r="H49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B14" i="46" l="1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74"/>
  <c r="H74"/>
  <c r="E74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Y45" i="42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J5" i="47" l="1"/>
  <c r="O5"/>
  <c r="J6"/>
  <c r="O6"/>
  <c r="P6" s="1"/>
  <c r="X7"/>
  <c r="AC7"/>
  <c r="AH7"/>
  <c r="AN7"/>
  <c r="J8"/>
  <c r="O8"/>
  <c r="X9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O10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O34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O40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O44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M7"/>
  <c r="N7" s="1"/>
  <c r="J8" i="56" s="1"/>
  <c r="H8" i="50"/>
  <c r="M8"/>
  <c r="N8" s="1"/>
  <c r="J9" i="56" s="1"/>
  <c r="H9" i="50"/>
  <c r="M9"/>
  <c r="N9" s="1"/>
  <c r="J10" i="56" s="1"/>
  <c r="H10" i="50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H6"/>
  <c r="AN6"/>
  <c r="J7"/>
  <c r="AV7" s="1"/>
  <c r="O7"/>
  <c r="X8"/>
  <c r="AC8"/>
  <c r="AH8"/>
  <c r="AN8"/>
  <c r="J9"/>
  <c r="AV9" s="1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O11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O15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O21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O23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O29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O31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O45"/>
  <c r="P45" s="1"/>
  <c r="O46" i="56" s="1"/>
  <c r="H5" i="50"/>
  <c r="M5"/>
  <c r="K11" i="47"/>
  <c r="N12" i="56" s="1"/>
  <c r="K13" i="47"/>
  <c r="N14" i="56" s="1"/>
  <c r="K14" i="47"/>
  <c r="N15" i="56" s="1"/>
  <c r="K15" i="47"/>
  <c r="N16" i="56" s="1"/>
  <c r="K18" i="47"/>
  <c r="N19" i="56" s="1"/>
  <c r="K19" i="47"/>
  <c r="N20" i="56" s="1"/>
  <c r="K21" i="47"/>
  <c r="N22" i="56" s="1"/>
  <c r="K22" i="47"/>
  <c r="N23" i="56" s="1"/>
  <c r="K23" i="47"/>
  <c r="N24" i="56" s="1"/>
  <c r="K26" i="47"/>
  <c r="N27" i="56" s="1"/>
  <c r="K27" i="47"/>
  <c r="N28" i="56" s="1"/>
  <c r="K29" i="47"/>
  <c r="N30" i="56" s="1"/>
  <c r="K30" i="47"/>
  <c r="N31" i="56" s="1"/>
  <c r="K31" i="47"/>
  <c r="N32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K45" i="47"/>
  <c r="N46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I8" i="47"/>
  <c r="S9" i="56" s="1"/>
  <c r="AD6" i="47"/>
  <c r="R7" i="56" s="1"/>
  <c r="AD7" i="47"/>
  <c r="R8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/>
  <c r="W11" i="56" s="1"/>
  <c r="Z9" i="48"/>
  <c r="AA9"/>
  <c r="W10" i="56" s="1"/>
  <c r="AA8" i="48"/>
  <c r="W9" i="56" s="1"/>
  <c r="AA7" i="48"/>
  <c r="W8" i="56" s="1"/>
  <c r="M7" i="49"/>
  <c r="N7"/>
  <c r="M8" i="56" s="1"/>
  <c r="M8" i="49"/>
  <c r="N8"/>
  <c r="M9"/>
  <c r="N9"/>
  <c r="M10"/>
  <c r="N10"/>
  <c r="M11" i="56" s="1"/>
  <c r="M11" i="49"/>
  <c r="N11"/>
  <c r="M12"/>
  <c r="N12"/>
  <c r="M13" i="56" s="1"/>
  <c r="M13" i="49"/>
  <c r="N13"/>
  <c r="M14"/>
  <c r="N14"/>
  <c r="M15" i="56" s="1"/>
  <c r="M15" i="49"/>
  <c r="N15"/>
  <c r="M16"/>
  <c r="N16"/>
  <c r="M17" i="56" s="1"/>
  <c r="M17" i="49"/>
  <c r="N17"/>
  <c r="M18"/>
  <c r="N18"/>
  <c r="M19" i="56" s="1"/>
  <c r="M19" i="49"/>
  <c r="N19"/>
  <c r="M20"/>
  <c r="N20"/>
  <c r="M21" i="56" s="1"/>
  <c r="M21" i="49"/>
  <c r="N21"/>
  <c r="M22"/>
  <c r="N22"/>
  <c r="M23" i="56" s="1"/>
  <c r="M23" i="49"/>
  <c r="N23"/>
  <c r="M24"/>
  <c r="N24"/>
  <c r="M25" i="56" s="1"/>
  <c r="M25" i="49"/>
  <c r="N25"/>
  <c r="M26"/>
  <c r="N26"/>
  <c r="M27" i="56" s="1"/>
  <c r="M27" i="49"/>
  <c r="N27"/>
  <c r="M28"/>
  <c r="N28"/>
  <c r="M29" i="56" s="1"/>
  <c r="M29" i="49"/>
  <c r="N29"/>
  <c r="M30"/>
  <c r="N30"/>
  <c r="M31" i="56" s="1"/>
  <c r="M31" i="49"/>
  <c r="N31"/>
  <c r="M32"/>
  <c r="N32"/>
  <c r="M33" i="56" s="1"/>
  <c r="M33" i="49"/>
  <c r="N33"/>
  <c r="M34"/>
  <c r="N34"/>
  <c r="M35"/>
  <c r="N35"/>
  <c r="M36" i="56" s="1"/>
  <c r="M36" i="49"/>
  <c r="N36"/>
  <c r="M37"/>
  <c r="N37"/>
  <c r="M38" i="56" s="1"/>
  <c r="M38" i="49"/>
  <c r="N38"/>
  <c r="M39"/>
  <c r="N39"/>
  <c r="M40" i="56" s="1"/>
  <c r="M40" i="49"/>
  <c r="N40"/>
  <c r="M41"/>
  <c r="N41"/>
  <c r="M42" i="56" s="1"/>
  <c r="M42" i="49"/>
  <c r="N42"/>
  <c r="M43"/>
  <c r="N43"/>
  <c r="M44" i="56" s="1"/>
  <c r="M44" i="49"/>
  <c r="N44"/>
  <c r="M45"/>
  <c r="N45"/>
  <c r="M46" i="56" s="1"/>
  <c r="Z6" i="48"/>
  <c r="AJ6" i="47"/>
  <c r="AE7"/>
  <c r="M9" i="56"/>
  <c r="Q8" i="47"/>
  <c r="U8"/>
  <c r="AJ8"/>
  <c r="M10" i="56"/>
  <c r="L9" i="47"/>
  <c r="Q9"/>
  <c r="U9"/>
  <c r="Z9"/>
  <c r="AJ9"/>
  <c r="L10"/>
  <c r="U10"/>
  <c r="M12" i="56"/>
  <c r="Z11" i="47"/>
  <c r="AE11"/>
  <c r="AJ11"/>
  <c r="AP11"/>
  <c r="AE12"/>
  <c r="AP12"/>
  <c r="M14" i="56"/>
  <c r="Z13" i="47"/>
  <c r="AJ13"/>
  <c r="L14"/>
  <c r="S14"/>
  <c r="T14" s="1"/>
  <c r="P15" i="56" s="1"/>
  <c r="AP14" i="47"/>
  <c r="M16" i="56"/>
  <c r="Z15" i="47"/>
  <c r="AE15"/>
  <c r="AJ15"/>
  <c r="AP15"/>
  <c r="Z16"/>
  <c r="AE16"/>
  <c r="AJ16"/>
  <c r="AP16"/>
  <c r="M18" i="56"/>
  <c r="Z17" i="47"/>
  <c r="AJ17"/>
  <c r="L18"/>
  <c r="AP18"/>
  <c r="M20" i="56"/>
  <c r="Z19" i="47"/>
  <c r="AE19"/>
  <c r="AJ19"/>
  <c r="AP19"/>
  <c r="Z20"/>
  <c r="AE20"/>
  <c r="AJ20"/>
  <c r="AP20"/>
  <c r="M22" i="56"/>
  <c r="Z21" i="47"/>
  <c r="AJ21"/>
  <c r="L22"/>
  <c r="AP22"/>
  <c r="M24" i="56"/>
  <c r="Z23" i="47"/>
  <c r="AE23"/>
  <c r="AJ23"/>
  <c r="AP23"/>
  <c r="Z24"/>
  <c r="AE24"/>
  <c r="AJ24"/>
  <c r="AP24"/>
  <c r="M26" i="56"/>
  <c r="Z25" i="47"/>
  <c r="AJ25"/>
  <c r="L26"/>
  <c r="AP26"/>
  <c r="M28" i="56"/>
  <c r="Z27" i="47"/>
  <c r="AE27"/>
  <c r="AJ27"/>
  <c r="AP27"/>
  <c r="Z28"/>
  <c r="AE28"/>
  <c r="AJ28"/>
  <c r="AP28"/>
  <c r="M30" i="56"/>
  <c r="Z29" i="47"/>
  <c r="AJ29"/>
  <c r="L30"/>
  <c r="AP30"/>
  <c r="M32" i="56"/>
  <c r="Z31" i="47"/>
  <c r="AE31"/>
  <c r="AJ31"/>
  <c r="AP31"/>
  <c r="Z32"/>
  <c r="AE32"/>
  <c r="AJ32"/>
  <c r="AP32"/>
  <c r="M34" i="56"/>
  <c r="U33" i="47"/>
  <c r="Z33"/>
  <c r="AE33"/>
  <c r="AJ33"/>
  <c r="AP33"/>
  <c r="M35" i="56"/>
  <c r="Z34" i="47"/>
  <c r="AJ34"/>
  <c r="AE35"/>
  <c r="AP35"/>
  <c r="M37" i="56"/>
  <c r="Z36" i="47"/>
  <c r="Z37"/>
  <c r="AE37"/>
  <c r="AJ37"/>
  <c r="AP37"/>
  <c r="M39" i="56"/>
  <c r="Z38" i="47"/>
  <c r="AJ38"/>
  <c r="AE39"/>
  <c r="AP39"/>
  <c r="M41" i="56"/>
  <c r="Z40" i="47"/>
  <c r="Z41"/>
  <c r="AE41"/>
  <c r="AJ41"/>
  <c r="AP41"/>
  <c r="M43" i="56"/>
  <c r="Z42" i="47"/>
  <c r="AJ42"/>
  <c r="AE43"/>
  <c r="AP43"/>
  <c r="M45" i="56"/>
  <c r="Z44" i="47"/>
  <c r="Z45"/>
  <c r="AE45"/>
  <c r="AJ45"/>
  <c r="AP45"/>
  <c r="J6" i="50"/>
  <c r="S6"/>
  <c r="O7"/>
  <c r="S7"/>
  <c r="J8"/>
  <c r="U6" i="47"/>
  <c r="X6"/>
  <c r="Y6" s="1"/>
  <c r="Q7" i="56" s="1"/>
  <c r="Q11" i="47"/>
  <c r="S11"/>
  <c r="T11" s="1"/>
  <c r="P12" i="56" s="1"/>
  <c r="Q12" i="47"/>
  <c r="S12"/>
  <c r="T12" s="1"/>
  <c r="P13" i="56" s="1"/>
  <c r="Q13" i="47"/>
  <c r="S13"/>
  <c r="T13" s="1"/>
  <c r="P14" i="56" s="1"/>
  <c r="S8" i="50"/>
  <c r="O9"/>
  <c r="S9"/>
  <c r="J10"/>
  <c r="S10"/>
  <c r="J11"/>
  <c r="O11"/>
  <c r="S11"/>
  <c r="J12"/>
  <c r="S12"/>
  <c r="J13"/>
  <c r="O13"/>
  <c r="S13"/>
  <c r="J14"/>
  <c r="S14"/>
  <c r="J15"/>
  <c r="O15"/>
  <c r="S15"/>
  <c r="J16"/>
  <c r="S16"/>
  <c r="J17"/>
  <c r="O17"/>
  <c r="S17"/>
  <c r="J18"/>
  <c r="S18"/>
  <c r="J19"/>
  <c r="O19"/>
  <c r="S19"/>
  <c r="J20"/>
  <c r="S20"/>
  <c r="J21"/>
  <c r="O21"/>
  <c r="S21"/>
  <c r="J22"/>
  <c r="S22"/>
  <c r="J23"/>
  <c r="O23"/>
  <c r="S23"/>
  <c r="J24"/>
  <c r="S24"/>
  <c r="J25"/>
  <c r="O25"/>
  <c r="S25"/>
  <c r="J26"/>
  <c r="S26"/>
  <c r="J27"/>
  <c r="O27"/>
  <c r="S27"/>
  <c r="J28"/>
  <c r="S28"/>
  <c r="J29"/>
  <c r="O29"/>
  <c r="S29"/>
  <c r="J30"/>
  <c r="S30"/>
  <c r="J31"/>
  <c r="O31"/>
  <c r="S31"/>
  <c r="J32"/>
  <c r="S32"/>
  <c r="J33"/>
  <c r="O33"/>
  <c r="S33"/>
  <c r="J34"/>
  <c r="S34"/>
  <c r="J35"/>
  <c r="O35"/>
  <c r="S35"/>
  <c r="J36"/>
  <c r="S36"/>
  <c r="J37"/>
  <c r="O37"/>
  <c r="S37"/>
  <c r="J38"/>
  <c r="S38"/>
  <c r="J39"/>
  <c r="O39"/>
  <c r="S39"/>
  <c r="J40"/>
  <c r="S40"/>
  <c r="J41"/>
  <c r="O41"/>
  <c r="S41"/>
  <c r="J42"/>
  <c r="S42"/>
  <c r="J43"/>
  <c r="O43"/>
  <c r="S43"/>
  <c r="J44"/>
  <c r="S44"/>
  <c r="J45"/>
  <c r="O45"/>
  <c r="S45"/>
  <c r="S15" i="47"/>
  <c r="T15" s="1"/>
  <c r="P16" i="56" s="1"/>
  <c r="Q16" i="47"/>
  <c r="S16"/>
  <c r="T16" s="1"/>
  <c r="P17" i="56" s="1"/>
  <c r="Q17" i="47"/>
  <c r="S17"/>
  <c r="T17" s="1"/>
  <c r="P18" i="56" s="1"/>
  <c r="Q18" i="47"/>
  <c r="S18"/>
  <c r="T18" s="1"/>
  <c r="P19" i="56" s="1"/>
  <c r="S19" i="47"/>
  <c r="T19" s="1"/>
  <c r="P20" i="56" s="1"/>
  <c r="Q20" i="47"/>
  <c r="S20"/>
  <c r="T20" s="1"/>
  <c r="P21" i="56" s="1"/>
  <c r="Q21" i="47"/>
  <c r="S21"/>
  <c r="T21" s="1"/>
  <c r="P22" i="56" s="1"/>
  <c r="Q22" i="47"/>
  <c r="S22"/>
  <c r="T22" s="1"/>
  <c r="P23" i="56" s="1"/>
  <c r="S23" i="47"/>
  <c r="T23" s="1"/>
  <c r="P24" i="56" s="1"/>
  <c r="Q24" i="47"/>
  <c r="S24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Q28" i="47"/>
  <c r="S28"/>
  <c r="T28" s="1"/>
  <c r="P29" i="56" s="1"/>
  <c r="Q29" i="47"/>
  <c r="S29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Q36" i="47"/>
  <c r="S36"/>
  <c r="T36" s="1"/>
  <c r="P37" i="56" s="1"/>
  <c r="Q37" i="47"/>
  <c r="S3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Q41" i="47"/>
  <c r="S41"/>
  <c r="T41" s="1"/>
  <c r="P42" i="56" s="1"/>
  <c r="Q42" i="47"/>
  <c r="S42"/>
  <c r="T42" s="1"/>
  <c r="P43" i="56" s="1"/>
  <c r="S43" i="47"/>
  <c r="T43" s="1"/>
  <c r="P44" i="56" s="1"/>
  <c r="Q44" i="47"/>
  <c r="S44"/>
  <c r="T44" s="1"/>
  <c r="P45" i="56" s="1"/>
  <c r="Q45" i="47"/>
  <c r="S45"/>
  <c r="T45" s="1"/>
  <c r="P46" i="56" s="1"/>
  <c r="T5" i="50"/>
  <c r="AY41" i="42"/>
  <c r="AZ41" s="1"/>
  <c r="AR41"/>
  <c r="AS41" s="1"/>
  <c r="D41"/>
  <c r="C41"/>
  <c r="AY40"/>
  <c r="AZ40" s="1"/>
  <c r="AR40"/>
  <c r="AS40" s="1"/>
  <c r="D40"/>
  <c r="C40"/>
  <c r="AY39"/>
  <c r="AZ39" s="1"/>
  <c r="AR39"/>
  <c r="AS39" s="1"/>
  <c r="D39"/>
  <c r="C39"/>
  <c r="AY38"/>
  <c r="AZ38" s="1"/>
  <c r="AR38"/>
  <c r="AS38" s="1"/>
  <c r="D38"/>
  <c r="C38"/>
  <c r="AY37"/>
  <c r="AZ37" s="1"/>
  <c r="AR37"/>
  <c r="AS37" s="1"/>
  <c r="D37"/>
  <c r="C37"/>
  <c r="AY36"/>
  <c r="AZ36" s="1"/>
  <c r="AR36"/>
  <c r="AS36" s="1"/>
  <c r="D36"/>
  <c r="C36"/>
  <c r="AY35"/>
  <c r="AZ35" s="1"/>
  <c r="AR35"/>
  <c r="AS35" s="1"/>
  <c r="D35"/>
  <c r="C35"/>
  <c r="AY34"/>
  <c r="AZ34" s="1"/>
  <c r="AR34"/>
  <c r="AS34" s="1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AS12" s="1"/>
  <c r="D12"/>
  <c r="C12"/>
  <c r="AY11"/>
  <c r="AZ11" s="1"/>
  <c r="AR11"/>
  <c r="AS11" s="1"/>
  <c r="D11"/>
  <c r="C11"/>
  <c r="AY10"/>
  <c r="AR10"/>
  <c r="D10"/>
  <c r="C10"/>
  <c r="AY9"/>
  <c r="AR9"/>
  <c r="D9"/>
  <c r="C9"/>
  <c r="AY8"/>
  <c r="AR8"/>
  <c r="D8"/>
  <c r="C8"/>
  <c r="AY7"/>
  <c r="AR7"/>
  <c r="D7"/>
  <c r="C7"/>
  <c r="AY6"/>
  <c r="AR6"/>
  <c r="D6"/>
  <c r="C6"/>
  <c r="K32" i="47" l="1"/>
  <c r="AV32"/>
  <c r="K28"/>
  <c r="AV28"/>
  <c r="K24"/>
  <c r="AV24"/>
  <c r="K20"/>
  <c r="AV20"/>
  <c r="K16"/>
  <c r="AV16"/>
  <c r="K12"/>
  <c r="AV12"/>
  <c r="AV44"/>
  <c r="AV42"/>
  <c r="AV40"/>
  <c r="AV38"/>
  <c r="AV36"/>
  <c r="AV34"/>
  <c r="AV30"/>
  <c r="AV26"/>
  <c r="AV22"/>
  <c r="AV18"/>
  <c r="AV14"/>
  <c r="AV10"/>
  <c r="AV8"/>
  <c r="AV6"/>
  <c r="AV5"/>
  <c r="K43"/>
  <c r="AV43"/>
  <c r="K41"/>
  <c r="AV41"/>
  <c r="K39"/>
  <c r="AV39"/>
  <c r="K35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44"/>
  <c r="L43" i="47"/>
  <c r="N40" i="56"/>
  <c r="L39" i="47"/>
  <c r="N36" i="56"/>
  <c r="L35" i="47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3"/>
  <c r="L31"/>
  <c r="AJ30"/>
  <c r="Z30"/>
  <c r="AP29"/>
  <c r="AE29"/>
  <c r="L29"/>
  <c r="L27"/>
  <c r="AJ26"/>
  <c r="Z26"/>
  <c r="AP25"/>
  <c r="AE25"/>
  <c r="L25"/>
  <c r="L23"/>
  <c r="AJ22"/>
  <c r="Z22"/>
  <c r="AP21"/>
  <c r="AE21"/>
  <c r="L21"/>
  <c r="L19"/>
  <c r="AJ18"/>
  <c r="Z18"/>
  <c r="AP17"/>
  <c r="AE17"/>
  <c r="L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H19" i="46" s="1"/>
  <c r="H20" s="1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Y5" i="42"/>
  <c r="AR5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N8" i="56" l="1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6" i="59"/>
  <c r="D16"/>
  <c r="K15"/>
  <c r="D15"/>
  <c r="K14"/>
  <c r="D14"/>
  <c r="K13"/>
  <c r="D13"/>
  <c r="K12"/>
  <c r="D12"/>
  <c r="D11"/>
  <c r="D10"/>
  <c r="K9"/>
  <c r="D9"/>
  <c r="K8"/>
  <c r="K7"/>
  <c r="K6"/>
  <c r="K5"/>
  <c r="I2" l="1"/>
  <c r="E16" i="45"/>
  <c r="E15"/>
  <c r="AS5" i="42" l="1"/>
  <c r="AS5" i="30"/>
  <c r="AZ5" i="42"/>
  <c r="AZ5" i="30"/>
  <c r="AS49" l="1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Z6" i="42"/>
  <c r="AZ7"/>
  <c r="AZ8"/>
  <c r="AZ9"/>
  <c r="AZ10"/>
  <c r="AS6" i="30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E13" i="56" l="1"/>
  <c r="E12"/>
  <c r="E56"/>
  <c r="BB55" i="42"/>
  <c r="BC55" s="1"/>
  <c r="E55" i="56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6"/>
  <c r="F7" i="56" s="1"/>
  <c r="BB6" i="42"/>
  <c r="BA7"/>
  <c r="F8" i="56" s="1"/>
  <c r="BB7" i="42"/>
  <c r="BC7" s="1"/>
  <c r="BA8"/>
  <c r="F9" i="56" s="1"/>
  <c r="BB8" i="42"/>
  <c r="BC8" s="1"/>
  <c r="BA9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BA45" i="42"/>
  <c r="F46" i="56" s="1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Y19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V7" s="1"/>
  <c r="W7"/>
  <c r="T8"/>
  <c r="U8" s="1"/>
  <c r="V8" s="1"/>
  <c r="T9"/>
  <c r="U9" s="1"/>
  <c r="V9" s="1"/>
  <c r="T10"/>
  <c r="U10" s="1"/>
  <c r="V10" s="1"/>
  <c r="T11"/>
  <c r="U11" s="1"/>
  <c r="V11" s="1"/>
  <c r="W11"/>
  <c r="T12"/>
  <c r="U12" s="1"/>
  <c r="T13"/>
  <c r="U13" s="1"/>
  <c r="V13" s="1"/>
  <c r="T14"/>
  <c r="U14" s="1"/>
  <c r="V14" s="1"/>
  <c r="T15"/>
  <c r="U15" s="1"/>
  <c r="V15" s="1"/>
  <c r="W15"/>
  <c r="T16"/>
  <c r="U16" s="1"/>
  <c r="V16" s="1"/>
  <c r="W16"/>
  <c r="T17"/>
  <c r="U17" s="1"/>
  <c r="V17"/>
  <c r="W17"/>
  <c r="T18"/>
  <c r="U18" s="1"/>
  <c r="V18" s="1"/>
  <c r="T19"/>
  <c r="U19" s="1"/>
  <c r="V19"/>
  <c r="W19"/>
  <c r="T20"/>
  <c r="U20" s="1"/>
  <c r="V20" s="1"/>
  <c r="T21"/>
  <c r="U21" s="1"/>
  <c r="V21" s="1"/>
  <c r="W2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/>
  <c r="W27"/>
  <c r="T28"/>
  <c r="U28" s="1"/>
  <c r="V28" s="1"/>
  <c r="T29"/>
  <c r="U29" s="1"/>
  <c r="V29" s="1"/>
  <c r="W29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/>
  <c r="W35"/>
  <c r="T36"/>
  <c r="U36" s="1"/>
  <c r="V36" s="1"/>
  <c r="T37"/>
  <c r="U37" s="1"/>
  <c r="V37" s="1"/>
  <c r="W37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43" i="50" l="1"/>
  <c r="W41"/>
  <c r="W45"/>
  <c r="W40"/>
  <c r="W39"/>
  <c r="W33"/>
  <c r="W32"/>
  <c r="W31"/>
  <c r="W25"/>
  <c r="W24"/>
  <c r="W23"/>
  <c r="W13"/>
  <c r="W9"/>
  <c r="W6"/>
  <c r="AY35" i="47"/>
  <c r="BB42" i="42"/>
  <c r="BC42" s="1"/>
  <c r="AY43" i="47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/>
  <c r="BC44" s="1"/>
  <c r="BB40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5" i="42"/>
  <c r="BC45" s="1"/>
  <c r="BB43"/>
  <c r="BC43" s="1"/>
  <c r="BB41"/>
  <c r="BC41" s="1"/>
  <c r="BB39"/>
  <c r="BC39" s="1"/>
  <c r="BB38"/>
  <c r="BC38" s="1"/>
  <c r="BB37"/>
  <c r="BC37" s="1"/>
  <c r="BB36"/>
  <c r="BC36" s="1"/>
  <c r="BB35"/>
  <c r="BC35" s="1"/>
  <c r="BB34"/>
  <c r="BC34" s="1"/>
  <c r="BB33"/>
  <c r="BC33" s="1"/>
  <c r="BB32"/>
  <c r="BC32" s="1"/>
  <c r="BB31"/>
  <c r="BC31" s="1"/>
  <c r="BB30"/>
  <c r="BC30" s="1"/>
  <c r="BB29"/>
  <c r="BC29" s="1"/>
  <c r="BB28"/>
  <c r="BC28" s="1"/>
  <c r="BB27"/>
  <c r="BC27" s="1"/>
  <c r="BB26"/>
  <c r="BC26" s="1"/>
  <c r="BB25"/>
  <c r="BC25" s="1"/>
  <c r="BB24"/>
  <c r="BC24" s="1"/>
  <c r="BB23"/>
  <c r="BC23" s="1"/>
  <c r="BB22"/>
  <c r="BC22" s="1"/>
  <c r="BB21"/>
  <c r="BC21" s="1"/>
  <c r="BB20"/>
  <c r="BC20" s="1"/>
  <c r="BB19"/>
  <c r="BC19" s="1"/>
  <c r="BB18"/>
  <c r="BC18" s="1"/>
  <c r="BB17"/>
  <c r="BC17" s="1"/>
  <c r="BB16"/>
  <c r="BC16" s="1"/>
  <c r="BB15"/>
  <c r="BC15" s="1"/>
  <c r="BB14"/>
  <c r="BC14" s="1"/>
  <c r="BB13"/>
  <c r="BC13" s="1"/>
  <c r="BB12"/>
  <c r="BC12" s="1"/>
  <c r="BB11"/>
  <c r="BC11" s="1"/>
  <c r="BB10"/>
  <c r="BC10" s="1"/>
  <c r="BB9"/>
  <c r="BC9" s="1"/>
  <c r="G50" i="56"/>
  <c r="H50"/>
  <c r="G51"/>
  <c r="H51"/>
  <c r="G52"/>
  <c r="H52"/>
  <c r="G53"/>
  <c r="H53"/>
  <c r="G54"/>
  <c r="H54"/>
  <c r="G55"/>
  <c r="H55"/>
  <c r="G56"/>
  <c r="H56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G9"/>
  <c r="H9"/>
  <c r="H8"/>
  <c r="G8"/>
  <c r="S17" i="60"/>
  <c r="R17"/>
  <c r="T17" l="1"/>
  <c r="E14" i="46"/>
  <c r="E15" s="1"/>
  <c r="O14"/>
  <c r="M14"/>
  <c r="F14"/>
  <c r="G14"/>
  <c r="H14"/>
  <c r="I14"/>
  <c r="J14"/>
  <c r="K14"/>
  <c r="L14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/>
  <c r="M6" i="49"/>
  <c r="Q19" i="46" s="1"/>
  <c r="Q20" s="1"/>
  <c r="O19"/>
  <c r="O20" s="1"/>
  <c r="M19"/>
  <c r="M20" s="1"/>
  <c r="K19"/>
  <c r="K20" s="1"/>
  <c r="N6" i="49"/>
  <c r="M7" i="56" s="1"/>
  <c r="L7"/>
  <c r="U13" i="60" l="1"/>
  <c r="T13"/>
  <c r="S13"/>
  <c r="R13"/>
</calcChain>
</file>

<file path=xl/sharedStrings.xml><?xml version="1.0" encoding="utf-8"?>
<sst xmlns="http://schemas.openxmlformats.org/spreadsheetml/2006/main" count="1089" uniqueCount="652">
  <si>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</si>
  <si>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</si>
  <si>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</si>
  <si>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</si>
  <si>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</si>
  <si>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</si>
  <si>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</si>
  <si>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</si>
  <si>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</si>
  <si>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</si>
  <si>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</si>
  <si>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</si>
  <si>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</si>
  <si>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</si>
  <si>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</si>
  <si>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</si>
  <si>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</si>
  <si>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</si>
  <si>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</si>
  <si>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</si>
  <si>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</si>
  <si>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</si>
  <si>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</si>
  <si>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</si>
  <si>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</si>
  <si>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</si>
  <si>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</si>
  <si>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</si>
  <si>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</si>
  <si>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</si>
  <si>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</si>
  <si>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</si>
  <si>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</si>
  <si>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</si>
  <si>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</si>
  <si>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</si>
  <si>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</si>
  <si>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</si>
  <si>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</si>
  <si>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</si>
  <si>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</si>
  <si>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</si>
  <si>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</si>
  <si>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</si>
  <si>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</si>
  <si>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</si>
  <si>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</si>
  <si>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</si>
  <si>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</si>
  <si>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</si>
  <si>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</si>
  <si>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</si>
  <si>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</si>
  <si>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</si>
  <si>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</si>
  <si>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</si>
  <si>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</si>
  <si>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</si>
  <si>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</si>
  <si>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</si>
  <si>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</si>
  <si>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</si>
  <si>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</si>
  <si>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</si>
  <si>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</si>
  <si>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</si>
  <si>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</si>
  <si>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</si>
  <si>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</si>
  <si>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</si>
  <si>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</si>
  <si>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</si>
  <si>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</si>
  <si>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</si>
  <si>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</si>
  <si>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</si>
  <si>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</si>
  <si>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</si>
  <si>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</si>
  <si>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</si>
  <si>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</si>
  <si>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</si>
  <si>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</si>
  <si>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</si>
  <si>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</si>
  <si>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</si>
  <si>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</si>
  <si>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</si>
  <si>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</si>
  <si>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</si>
  <si>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</si>
  <si>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</si>
  <si>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</si>
  <si>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</si>
  <si>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</si>
  <si>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</si>
  <si>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</si>
  <si>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</si>
  <si>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</si>
  <si>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</si>
  <si>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</si>
  <si>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</si>
  <si>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</si>
  <si>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</si>
  <si>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</si>
  <si>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</si>
  <si>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</si>
  <si>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</si>
  <si>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</si>
  <si>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</si>
  <si>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</si>
  <si>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</si>
  <si>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</si>
  <si>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</si>
  <si>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</si>
  <si>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</si>
  <si>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</si>
  <si>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</si>
  <si>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</si>
  <si>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</si>
  <si>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</si>
  <si>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</si>
  <si>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</si>
  <si>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</si>
  <si>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</si>
  <si>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</si>
  <si>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</si>
  <si>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</si>
  <si>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</si>
  <si>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</si>
  <si>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</si>
  <si>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</si>
  <si>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</si>
  <si>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</si>
  <si>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</si>
  <si>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</si>
  <si>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</si>
  <si>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</si>
  <si>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</si>
  <si>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</si>
  <si>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</si>
  <si>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</si>
  <si>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</si>
  <si>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</si>
  <si>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</si>
  <si>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</si>
  <si>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</si>
  <si>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</si>
  <si>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</si>
  <si>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</si>
  <si>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</si>
  <si>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</si>
  <si>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</si>
  <si>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</si>
  <si>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</si>
  <si>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</si>
  <si>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</si>
  <si>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</si>
  <si>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</si>
  <si>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</si>
  <si>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</si>
  <si>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</si>
  <si>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</si>
  <si>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</si>
  <si>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</si>
  <si>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</si>
  <si>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</si>
  <si>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</si>
  <si>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</si>
  <si>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</si>
  <si>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</si>
  <si>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</si>
  <si>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</si>
  <si>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</si>
  <si>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</si>
  <si>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</si>
  <si>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</si>
  <si>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</si>
  <si>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</si>
  <si>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</si>
  <si>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</si>
  <si>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</si>
  <si>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</si>
  <si>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</si>
  <si>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</si>
  <si>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</si>
  <si>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</si>
  <si>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</si>
  <si>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</si>
  <si>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</si>
  <si>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</si>
  <si>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</si>
  <si>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</si>
  <si>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</si>
  <si>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</si>
  <si>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</si>
  <si>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</si>
  <si>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</si>
  <si>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</si>
  <si>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</si>
  <si>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</si>
  <si>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</si>
  <si>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</si>
  <si>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</si>
  <si>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</si>
  <si>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</si>
  <si>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</si>
  <si>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</si>
  <si>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</si>
  <si>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</si>
  <si>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</si>
  <si>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</si>
  <si>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</si>
  <si>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</si>
  <si>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</si>
  <si>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</si>
  <si>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</si>
  <si>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</si>
  <si>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</si>
  <si>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</si>
  <si>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</si>
  <si>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</si>
  <si>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</si>
  <si>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</si>
  <si>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</si>
  <si>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</si>
  <si>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</si>
  <si>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</si>
  <si>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</si>
  <si>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</si>
  <si>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</si>
  <si>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</si>
  <si>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</si>
  <si>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</si>
  <si>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</si>
  <si>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</si>
  <si>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</si>
  <si>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</si>
  <si>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</si>
  <si>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</si>
  <si>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</si>
  <si>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</si>
  <si>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</si>
  <si>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</si>
  <si>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</si>
  <si>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</si>
  <si>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</si>
  <si>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</si>
  <si>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</si>
  <si>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</si>
  <si>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</si>
  <si>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</si>
  <si>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</si>
  <si>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</si>
  <si>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</si>
  <si>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</si>
  <si>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</si>
  <si>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</si>
  <si>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</si>
  <si>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</si>
  <si>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</si>
  <si>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</si>
  <si>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</si>
  <si>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</si>
  <si>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</si>
  <si>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</si>
  <si>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</si>
  <si>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</si>
  <si>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</si>
  <si>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</si>
  <si>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</si>
  <si>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</si>
  <si>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</si>
  <si>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</si>
  <si>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</si>
  <si>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</si>
  <si>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</si>
  <si>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</si>
  <si>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</si>
  <si>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</si>
  <si>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</si>
  <si>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</si>
  <si>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</si>
  <si>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</si>
  <si>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</si>
  <si>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</si>
  <si>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</si>
  <si>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</si>
  <si>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</si>
  <si>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</si>
  <si>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</si>
  <si>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</si>
  <si>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</si>
  <si>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</si>
  <si>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</si>
  <si>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</si>
  <si>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</si>
  <si>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</si>
  <si>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</si>
  <si>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</si>
  <si>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</si>
  <si>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</si>
  <si>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</si>
  <si>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</si>
  <si>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</si>
  <si>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</si>
  <si>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</si>
  <si>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</si>
  <si>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</si>
  <si>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</si>
  <si>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</si>
  <si>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</si>
  <si>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</si>
  <si>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</si>
  <si>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</si>
  <si>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</si>
  <si>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</si>
  <si>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</si>
  <si>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</si>
  <si>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</si>
  <si>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</si>
  <si>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</si>
  <si>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</si>
  <si>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</si>
  <si>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</si>
  <si>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</si>
  <si>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</si>
  <si>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</si>
  <si>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</si>
  <si>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</si>
  <si>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</si>
  <si>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</si>
  <si>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</si>
  <si>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</si>
  <si>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</si>
  <si>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</si>
  <si>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</si>
  <si>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</si>
  <si>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</si>
  <si>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</si>
  <si>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</si>
  <si>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</si>
  <si>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</si>
  <si>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</si>
  <si>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</si>
  <si>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</si>
  <si>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</si>
  <si>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</si>
  <si>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</si>
  <si>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</si>
  <si>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</si>
  <si>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</si>
  <si>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</si>
  <si>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</si>
  <si>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</si>
  <si>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</si>
  <si>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</si>
  <si>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</si>
  <si>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</si>
  <si>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</si>
  <si>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</si>
  <si>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</si>
  <si>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</si>
  <si>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</si>
  <si>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</si>
  <si>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</si>
  <si>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</si>
  <si>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</si>
  <si>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</si>
  <si>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</si>
  <si>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</si>
  <si>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</si>
  <si>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</si>
  <si>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</si>
  <si>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</si>
  <si>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</si>
  <si>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</si>
  <si>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</si>
  <si>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</si>
  <si>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</si>
  <si>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</si>
  <si>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</si>
  <si>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</si>
  <si>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</si>
  <si>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</si>
  <si>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</si>
  <si>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</si>
  <si>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</si>
  <si>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</si>
  <si>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</si>
  <si>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</si>
  <si>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</si>
  <si>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</si>
  <si>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</si>
  <si>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</si>
  <si>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</si>
  <si>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</si>
  <si>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</si>
  <si>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</si>
  <si>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</si>
  <si>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</si>
  <si>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</si>
  <si>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</si>
  <si>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</si>
  <si>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</si>
  <si>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</si>
  <si>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</si>
  <si>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</si>
  <si>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</si>
  <si>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</si>
  <si>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</si>
  <si>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</si>
  <si>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</si>
  <si>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</si>
  <si>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</si>
  <si>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</si>
  <si>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</si>
  <si>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</si>
  <si>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</si>
  <si>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</si>
  <si>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</si>
  <si>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</si>
  <si>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</si>
  <si>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</si>
  <si>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</si>
  <si>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</si>
  <si>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</si>
  <si>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</si>
  <si>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</si>
  <si>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</si>
  <si>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</si>
  <si>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</si>
  <si>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</si>
  <si>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</si>
  <si>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</si>
  <si>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</si>
  <si>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</si>
  <si>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</si>
  <si>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</si>
  <si>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</si>
  <si>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</si>
  <si>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</si>
  <si>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</si>
  <si>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</si>
  <si>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</si>
  <si>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</si>
  <si>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</si>
  <si>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</si>
  <si>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</si>
  <si>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</si>
  <si>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</si>
  <si>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</si>
  <si>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</si>
  <si>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</si>
  <si>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</si>
  <si>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</si>
  <si>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</si>
  <si>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</si>
  <si>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</si>
  <si>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</si>
  <si>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</si>
  <si>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</si>
  <si>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</si>
  <si>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</si>
  <si>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</si>
  <si>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</si>
  <si>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</si>
  <si>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</si>
  <si>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</si>
  <si>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</si>
  <si>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</si>
  <si>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</si>
  <si>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</si>
  <si>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</si>
  <si>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</si>
  <si>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</si>
  <si>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</si>
  <si>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</si>
  <si>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</si>
  <si>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</si>
  <si>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</si>
  <si>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</si>
  <si>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</si>
  <si>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</si>
  <si>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</si>
  <si>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</si>
  <si>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</si>
  <si>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</si>
  <si>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</si>
  <si>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</si>
  <si>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</si>
  <si>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</si>
  <si>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</si>
  <si>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</si>
  <si>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</si>
  <si>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</si>
  <si>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</si>
  <si>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</si>
  <si>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</si>
  <si>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</si>
  <si>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</si>
  <si>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</si>
  <si>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</si>
  <si>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</si>
  <si>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</si>
  <si>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</si>
  <si>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</si>
  <si>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</si>
  <si>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</si>
  <si>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</si>
  <si>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</si>
  <si>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</si>
  <si>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</si>
  <si>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</si>
  <si>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</si>
  <si>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</si>
  <si>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</si>
  <si>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</si>
  <si>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</si>
  <si>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</si>
  <si>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</si>
  <si>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</si>
  <si>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</si>
  <si>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</si>
  <si>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</si>
  <si>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</si>
  <si>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</si>
  <si>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</si>
  <si>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</si>
  <si>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</si>
  <si>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</si>
  <si>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</si>
  <si>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</si>
  <si>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</si>
  <si>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</si>
  <si>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</si>
  <si>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</si>
  <si>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</si>
  <si>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</si>
  <si>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</si>
  <si>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</si>
  <si>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</si>
  <si>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</si>
  <si>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</si>
  <si>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</si>
  <si>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</si>
  <si>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</si>
  <si>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</si>
  <si>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</si>
  <si>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</si>
  <si>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</si>
  <si>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</si>
  <si>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</si>
  <si>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</si>
  <si>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</si>
  <si>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</si>
  <si>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</si>
  <si>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</si>
  <si>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</si>
  <si>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</si>
  <si>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</si>
  <si>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</si>
  <si>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</si>
  <si>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</si>
  <si>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</si>
  <si>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</si>
  <si>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</si>
  <si>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</si>
  <si>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</si>
  <si>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</si>
  <si>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</si>
  <si>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</si>
  <si>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</si>
  <si>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</si>
  <si>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</si>
  <si>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</si>
  <si>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</si>
  <si>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</si>
  <si>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</si>
  <si>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</si>
  <si>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</si>
  <si>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</si>
  <si>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</si>
  <si>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</si>
  <si>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</si>
  <si>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</si>
  <si>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</si>
  <si>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</si>
  <si>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</si>
  <si>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</si>
  <si>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</si>
  <si>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</si>
  <si>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</si>
  <si>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</si>
  <si>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</si>
  <si>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</si>
  <si>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</si>
  <si>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</si>
  <si>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</si>
  <si>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</si>
  <si>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</si>
  <si>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</si>
  <si>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</si>
  <si>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</si>
  <si>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</si>
  <si>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</si>
  <si>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</si>
  <si>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</si>
  <si>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</si>
  <si>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</si>
  <si>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</si>
  <si>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</si>
  <si>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</si>
  <si>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</si>
  <si>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</si>
  <si>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</si>
  <si>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</si>
  <si>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</si>
  <si>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</si>
  <si>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</si>
  <si>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</si>
  <si>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</si>
  <si>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</si>
  <si>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</si>
  <si>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</si>
  <si>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</si>
  <si>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</si>
  <si>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</si>
  <si>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</si>
  <si>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</si>
  <si>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</si>
  <si>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</si>
  <si>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</si>
  <si>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</si>
  <si>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</si>
  <si>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</si>
  <si>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</si>
  <si>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</si>
  <si>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</si>
  <si>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</si>
  <si>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</si>
  <si>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</si>
  <si>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</si>
  <si>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</si>
  <si>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</si>
  <si>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</si>
  <si>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</si>
  <si>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</si>
  <si>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</si>
  <si>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แก้งสนามนาง</t>
  </si>
  <si>
    <t>บ้านโสกน้ำขุ่น</t>
  </si>
  <si>
    <t>โนนสำราญ</t>
  </si>
</sst>
</file>

<file path=xl/styles.xml><?xml version="1.0" encoding="utf-8"?>
<styleSheet xmlns="http://schemas.openxmlformats.org/spreadsheetml/2006/main">
  <numFmts count="1">
    <numFmt numFmtId="187" formatCode="0.0"/>
  </numFmts>
  <fonts count="80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67276800"/>
        <c:axId val="67278720"/>
        <c:axId val="0"/>
      </c:bar3DChart>
      <c:catAx>
        <c:axId val="67276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67278720"/>
        <c:crosses val="autoZero"/>
        <c:auto val="1"/>
        <c:lblAlgn val="ctr"/>
        <c:lblOffset val="100"/>
      </c:catAx>
      <c:valAx>
        <c:axId val="6727872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47E-2"/>
            </c:manualLayout>
          </c:layout>
        </c:title>
        <c:numFmt formatCode="General" sourceLinked="1"/>
        <c:tickLblPos val="nextTo"/>
        <c:crossAx val="672768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67296640"/>
        <c:axId val="67298816"/>
        <c:axId val="0"/>
      </c:bar3DChart>
      <c:catAx>
        <c:axId val="67296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67298816"/>
        <c:crosses val="autoZero"/>
        <c:auto val="1"/>
        <c:lblAlgn val="ctr"/>
        <c:lblOffset val="100"/>
      </c:catAx>
      <c:valAx>
        <c:axId val="6729881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67296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587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25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67323392"/>
        <c:axId val="67324928"/>
      </c:lineChart>
      <c:catAx>
        <c:axId val="67323392"/>
        <c:scaling>
          <c:orientation val="minMax"/>
        </c:scaling>
        <c:axPos val="b"/>
        <c:majorGridlines/>
        <c:majorTickMark val="none"/>
        <c:tickLblPos val="nextTo"/>
        <c:crossAx val="67324928"/>
        <c:crosses val="autoZero"/>
        <c:auto val="1"/>
        <c:lblAlgn val="ctr"/>
        <c:lblOffset val="100"/>
      </c:catAx>
      <c:valAx>
        <c:axId val="67324928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87"/>
            </c:manualLayout>
          </c:layout>
        </c:title>
        <c:numFmt formatCode="0.00" sourceLinked="1"/>
        <c:majorTickMark val="none"/>
        <c:tickLblPos val="nextTo"/>
        <c:crossAx val="6732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image" Target="../media/image7.png"/><Relationship Id="rId34" Type="http://schemas.openxmlformats.org/officeDocument/2006/relationships/hyperlink" Target="#&#3588;&#3636;&#3604;&#3623;&#3636;&#3648;&#3588;&#3619;&#3634;&#3632;&#3627;&#3660;!A1"/><Relationship Id="rId42" Type="http://schemas.openxmlformats.org/officeDocument/2006/relationships/image" Target="../media/image20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hyperlink" Target="#&#3605;&#3633;&#3623;&#3594;&#3637;&#3657;&#3623;&#3633;&#3604;&#3588;&#3640;&#3603;&#3621;&#3633;&#3585;&#3625;&#3603;&#3632;!A1"/><Relationship Id="rId38" Type="http://schemas.openxmlformats.org/officeDocument/2006/relationships/image" Target="../media/image16.jpeg"/><Relationship Id="rId46" Type="http://schemas.openxmlformats.org/officeDocument/2006/relationships/image" Target="../media/image14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hyperlink" Target="#&#3588;&#3632;&#3649;&#3609;&#3609;1!A1"/><Relationship Id="rId41" Type="http://schemas.openxmlformats.org/officeDocument/2006/relationships/image" Target="../media/image19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605;&#3633;&#3623;&#3594;&#3637;&#3657;&#3623;&#3633;&#3604;&#3585;&#3634;&#3619;&#3629;&#3656;&#3634;&#3609;!A1"/><Relationship Id="rId37" Type="http://schemas.openxmlformats.org/officeDocument/2006/relationships/hyperlink" Target="#aboutme!A1"/><Relationship Id="rId40" Type="http://schemas.openxmlformats.org/officeDocument/2006/relationships/image" Target="../media/image18.jpeg"/><Relationship Id="rId45" Type="http://schemas.openxmlformats.org/officeDocument/2006/relationships/hyperlink" Target="#&#3629;&#3656;&#3634;&#3609;&#3585;&#3656;&#3629;&#3609;&#3607;&#3635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48;&#3623;&#3621;&#3634;&#3648;&#3619;&#3637;&#3618;&#3609;!A1"/><Relationship Id="rId36" Type="http://schemas.openxmlformats.org/officeDocument/2006/relationships/hyperlink" Target="#&#3588;&#3635;&#3629;&#3608;&#3636;&#3610;&#3634;&#3618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588;&#3640;&#3603;&#3621;&#3633;&#3585;&#3625;&#3603;&#3632;!A1"/><Relationship Id="rId44" Type="http://schemas.openxmlformats.org/officeDocument/2006/relationships/hyperlink" Target="#Home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hyperlink" Target="#&#3609;&#3633;&#3585;&#3648;&#3619;&#3637;&#3618;&#3609;!A1"/><Relationship Id="rId30" Type="http://schemas.openxmlformats.org/officeDocument/2006/relationships/hyperlink" Target="#&#3588;&#3632;&#3649;&#3609;&#3609;2!A1"/><Relationship Id="rId35" Type="http://schemas.openxmlformats.org/officeDocument/2006/relationships/hyperlink" Target="#&#3605;&#3633;&#3623;&#3594;&#3637;&#3623;&#3633;&#3604;!A1"/><Relationship Id="rId43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5;&#3629;&#3608;&#3636;&#3610;&#3634;&#3618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&#3588;&#3632;&#3649;&#3609;&#3609;1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hyperlink" Target="#&#3588;&#3640;&#3603;&#3621;&#3633;&#3585;&#3625;&#3603;&#3632;!A1"/><Relationship Id="rId30" Type="http://schemas.openxmlformats.org/officeDocument/2006/relationships/hyperlink" Target="#aboutm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7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28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29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3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3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3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3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37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4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8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2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0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1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K47"/>
  <sheetViews>
    <sheetView showGridLines="0" showRowColHeaders="0" tabSelected="1" zoomScaleNormal="100" workbookViewId="0">
      <selection activeCell="C3" sqref="C3"/>
    </sheetView>
  </sheetViews>
  <sheetFormatPr defaultRowHeight="21.75" customHeight="1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>
      <c r="A1" s="91"/>
      <c r="B1" s="91"/>
      <c r="C1" s="91"/>
      <c r="D1" s="91"/>
      <c r="E1" s="91"/>
      <c r="F1" s="515" t="s">
        <v>641</v>
      </c>
      <c r="G1" s="515"/>
      <c r="H1" s="515"/>
      <c r="I1" s="515"/>
      <c r="J1" s="91"/>
      <c r="K1" s="14"/>
    </row>
    <row r="2" spans="1:11" ht="26.25" customHeight="1">
      <c r="A2" s="91"/>
      <c r="B2" s="292" t="s">
        <v>472</v>
      </c>
      <c r="C2" s="291" t="s">
        <v>532</v>
      </c>
      <c r="D2" s="411" t="s">
        <v>644</v>
      </c>
      <c r="E2" s="412"/>
      <c r="F2" s="319"/>
      <c r="G2" s="435" t="s">
        <v>591</v>
      </c>
      <c r="H2" s="436"/>
      <c r="I2" s="437"/>
      <c r="J2" s="91"/>
      <c r="K2" s="14"/>
    </row>
    <row r="3" spans="1:11" ht="19.5" customHeight="1">
      <c r="A3" s="91"/>
      <c r="B3" s="275" t="s">
        <v>53</v>
      </c>
      <c r="C3" s="511" t="s">
        <v>650</v>
      </c>
      <c r="D3" s="17"/>
      <c r="E3" s="275" t="s">
        <v>95</v>
      </c>
      <c r="F3" s="410" t="s">
        <v>96</v>
      </c>
      <c r="G3" s="23"/>
      <c r="H3" s="278" t="s">
        <v>480</v>
      </c>
      <c r="I3" s="279"/>
      <c r="J3" s="91"/>
      <c r="K3" s="14"/>
    </row>
    <row r="4" spans="1:11" ht="19.5" customHeight="1">
      <c r="A4" s="91"/>
      <c r="B4" s="275" t="s">
        <v>116</v>
      </c>
      <c r="C4" s="512" t="s">
        <v>647</v>
      </c>
      <c r="D4" s="17"/>
      <c r="E4" s="275" t="s">
        <v>11</v>
      </c>
      <c r="F4" s="21"/>
      <c r="G4" s="23"/>
      <c r="H4" s="434" t="s">
        <v>588</v>
      </c>
      <c r="I4" s="434" t="s">
        <v>589</v>
      </c>
      <c r="J4" s="91"/>
      <c r="K4" s="14"/>
    </row>
    <row r="5" spans="1:11" ht="19.5" customHeight="1">
      <c r="A5" s="91"/>
      <c r="B5" s="275" t="s">
        <v>74</v>
      </c>
      <c r="C5" s="512" t="s">
        <v>651</v>
      </c>
      <c r="D5" s="17"/>
      <c r="E5" s="275" t="s">
        <v>12</v>
      </c>
      <c r="F5" s="21"/>
      <c r="G5" s="23"/>
      <c r="H5" s="434" t="s">
        <v>590</v>
      </c>
      <c r="I5" s="434" t="s">
        <v>481</v>
      </c>
      <c r="J5" s="91"/>
      <c r="K5" s="14"/>
    </row>
    <row r="6" spans="1:11" ht="19.5" customHeight="1">
      <c r="A6" s="91"/>
      <c r="B6" s="275" t="s">
        <v>75</v>
      </c>
      <c r="C6" s="513" t="s">
        <v>649</v>
      </c>
      <c r="D6" s="17"/>
      <c r="E6" s="275"/>
      <c r="F6" s="15"/>
      <c r="G6" s="23"/>
      <c r="H6" s="278" t="s">
        <v>314</v>
      </c>
      <c r="I6" s="278"/>
      <c r="J6" s="91"/>
      <c r="K6" s="14"/>
    </row>
    <row r="7" spans="1:11" ht="19.5" customHeight="1">
      <c r="A7" s="91"/>
      <c r="B7" s="275" t="s">
        <v>54</v>
      </c>
      <c r="C7" s="514" t="s">
        <v>648</v>
      </c>
      <c r="D7" s="17"/>
      <c r="E7" s="275" t="s">
        <v>118</v>
      </c>
      <c r="F7" s="21"/>
      <c r="G7" s="89"/>
      <c r="H7" s="282" t="s">
        <v>300</v>
      </c>
      <c r="I7" s="100"/>
      <c r="J7" s="91"/>
      <c r="K7" s="14"/>
    </row>
    <row r="8" spans="1:11" ht="19.5" customHeight="1">
      <c r="A8" s="91"/>
      <c r="B8" s="275"/>
      <c r="C8" s="14"/>
      <c r="D8" s="17"/>
      <c r="E8" s="275" t="s">
        <v>15</v>
      </c>
      <c r="F8" s="21"/>
      <c r="G8" s="23"/>
      <c r="H8" s="282" t="s">
        <v>301</v>
      </c>
      <c r="I8" s="100"/>
      <c r="J8" s="91"/>
      <c r="K8" s="14"/>
    </row>
    <row r="9" spans="1:11" ht="19.5" customHeight="1">
      <c r="A9" s="91"/>
      <c r="B9" s="275" t="s">
        <v>78</v>
      </c>
      <c r="C9" s="21"/>
      <c r="D9" s="17"/>
      <c r="E9" s="275" t="s">
        <v>16</v>
      </c>
      <c r="F9" s="21"/>
      <c r="G9" s="23"/>
      <c r="H9" s="282" t="s">
        <v>302</v>
      </c>
      <c r="I9" s="100"/>
      <c r="J9" s="91"/>
      <c r="K9" s="14"/>
    </row>
    <row r="10" spans="1:11" ht="19.5" customHeight="1">
      <c r="A10" s="91"/>
      <c r="B10" s="275" t="s">
        <v>77</v>
      </c>
      <c r="C10" s="21"/>
      <c r="D10" s="17"/>
      <c r="E10" s="275"/>
      <c r="F10" s="15"/>
      <c r="G10" s="23"/>
      <c r="H10" s="282" t="s">
        <v>303</v>
      </c>
      <c r="I10" s="100"/>
      <c r="J10" s="91"/>
      <c r="K10" s="14"/>
    </row>
    <row r="11" spans="1:11" s="19" customFormat="1" ht="19.5" customHeight="1">
      <c r="A11" s="92"/>
      <c r="B11" s="275" t="s">
        <v>55</v>
      </c>
      <c r="C11" s="21"/>
      <c r="D11" s="17"/>
      <c r="E11" s="275" t="s">
        <v>57</v>
      </c>
      <c r="F11" s="21"/>
      <c r="G11" s="23"/>
      <c r="H11" s="282" t="s">
        <v>304</v>
      </c>
      <c r="I11" s="100"/>
      <c r="J11" s="91"/>
      <c r="K11" s="14"/>
    </row>
    <row r="12" spans="1:11" s="19" customFormat="1" ht="19.5" customHeight="1">
      <c r="A12" s="92"/>
      <c r="B12" s="276" t="s">
        <v>56</v>
      </c>
      <c r="C12" s="21"/>
      <c r="D12" s="20"/>
      <c r="E12" s="98" t="s">
        <v>308</v>
      </c>
      <c r="F12" s="21" t="s">
        <v>79</v>
      </c>
      <c r="G12" s="23"/>
      <c r="H12" s="282" t="s">
        <v>305</v>
      </c>
      <c r="I12" s="100"/>
      <c r="J12" s="91"/>
      <c r="K12" s="14"/>
    </row>
    <row r="13" spans="1:11" s="19" customFormat="1" ht="19.5" customHeight="1">
      <c r="A13" s="92"/>
      <c r="B13" s="275"/>
      <c r="C13" s="14"/>
      <c r="D13" s="20"/>
      <c r="E13" s="275"/>
      <c r="F13" s="15"/>
      <c r="G13" s="90"/>
      <c r="H13" s="282" t="s">
        <v>312</v>
      </c>
      <c r="I13" s="117"/>
      <c r="J13" s="91"/>
      <c r="K13" s="14"/>
    </row>
    <row r="14" spans="1:11" s="19" customFormat="1" ht="19.5" customHeight="1">
      <c r="A14" s="92"/>
      <c r="B14" s="275" t="s">
        <v>473</v>
      </c>
      <c r="C14" s="21"/>
      <c r="D14" s="20"/>
      <c r="E14" s="429" t="s">
        <v>584</v>
      </c>
      <c r="F14" s="22"/>
      <c r="G14" s="90"/>
      <c r="H14" s="118" t="s">
        <v>313</v>
      </c>
      <c r="I14" s="100"/>
      <c r="J14" s="91"/>
      <c r="K14" s="14"/>
    </row>
    <row r="15" spans="1:11" s="19" customFormat="1" ht="19.5" customHeight="1">
      <c r="A15" s="92"/>
      <c r="B15" s="275" t="s">
        <v>474</v>
      </c>
      <c r="C15" s="21"/>
      <c r="D15" s="20"/>
      <c r="E15" s="344">
        <f>เกณฑ์!F4</f>
        <v>70</v>
      </c>
      <c r="F15" s="206" t="s">
        <v>413</v>
      </c>
      <c r="G15" s="90"/>
      <c r="H15" s="280" t="s">
        <v>479</v>
      </c>
      <c r="I15" s="281"/>
      <c r="J15" s="91"/>
      <c r="K15" s="14"/>
    </row>
    <row r="16" spans="1:11" s="19" customFormat="1" ht="19.5" customHeight="1">
      <c r="A16" s="92"/>
      <c r="B16" s="275" t="s">
        <v>475</v>
      </c>
      <c r="C16" s="21"/>
      <c r="D16" s="20"/>
      <c r="E16" s="344">
        <f>เกณฑ์!F5</f>
        <v>30</v>
      </c>
      <c r="F16" s="206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>
      <c r="A17" s="92"/>
      <c r="B17" s="276" t="s">
        <v>476</v>
      </c>
      <c r="C17" s="21"/>
      <c r="D17" s="20"/>
      <c r="E17" s="423"/>
      <c r="F17" s="424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>
      <c r="A18" s="92"/>
      <c r="B18" s="276" t="s">
        <v>477</v>
      </c>
      <c r="C18" s="21"/>
      <c r="D18" s="20"/>
      <c r="E18" s="275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>
      <c r="A19" s="92"/>
      <c r="B19" s="276" t="s">
        <v>478</v>
      </c>
      <c r="C19" s="21"/>
      <c r="D19" s="20"/>
      <c r="E19" s="275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>
      <c r="A22" s="92"/>
      <c r="B22" s="283" t="s">
        <v>640</v>
      </c>
      <c r="C22" s="194"/>
      <c r="D22" s="268"/>
      <c r="E22" s="284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>
      <c r="A23" s="92"/>
      <c r="B23" s="516" t="s">
        <v>316</v>
      </c>
      <c r="C23" s="516"/>
      <c r="D23" s="268"/>
      <c r="E23" s="285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>
      <c r="A24" s="92"/>
      <c r="B24" s="268"/>
      <c r="C24" s="268"/>
      <c r="D24" s="268"/>
      <c r="E24" s="268"/>
      <c r="F24" s="92"/>
      <c r="G24" s="92"/>
      <c r="H24" s="92"/>
      <c r="I24" s="96"/>
      <c r="J24" s="96"/>
      <c r="K24" s="18"/>
    </row>
    <row r="25" spans="1:11" s="19" customFormat="1" ht="17.25" customHeight="1">
      <c r="A25" s="92"/>
      <c r="B25" s="270" t="s">
        <v>537</v>
      </c>
      <c r="C25" s="268"/>
      <c r="D25" s="268"/>
      <c r="E25" s="268"/>
      <c r="F25" s="92"/>
      <c r="G25" s="92"/>
      <c r="H25" s="92"/>
      <c r="I25" s="92"/>
      <c r="J25" s="92"/>
      <c r="K25" s="18"/>
    </row>
    <row r="26" spans="1:11" s="19" customFormat="1" ht="17.25" customHeight="1">
      <c r="A26" s="92"/>
      <c r="B26" s="270"/>
      <c r="C26" s="318" t="s">
        <v>533</v>
      </c>
      <c r="D26" s="268"/>
      <c r="E26" s="318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>
      <c r="A27" s="92"/>
      <c r="B27" s="270"/>
      <c r="C27" s="318" t="s">
        <v>534</v>
      </c>
      <c r="D27" s="268"/>
      <c r="E27" s="318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>
      <c r="A28" s="92"/>
      <c r="B28" s="270"/>
      <c r="C28" s="318" t="s">
        <v>538</v>
      </c>
      <c r="D28" s="268"/>
      <c r="E28" s="318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>
      <c r="A29" s="92"/>
      <c r="B29" s="270" t="s">
        <v>311</v>
      </c>
      <c r="C29" s="268"/>
      <c r="D29" s="268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72" customFormat="1" ht="21.75" customHeight="1">
      <c r="A32" s="268"/>
      <c r="B32" s="269"/>
      <c r="C32" s="270"/>
      <c r="D32" s="268"/>
      <c r="E32" s="268"/>
      <c r="F32" s="116"/>
      <c r="G32" s="268"/>
      <c r="H32" s="268"/>
      <c r="I32" s="268"/>
      <c r="J32" s="268"/>
      <c r="K32" s="271"/>
    </row>
    <row r="33" spans="1:11" s="272" customFormat="1" ht="21.75" customHeight="1">
      <c r="A33" s="268"/>
      <c r="B33" s="269"/>
      <c r="C33" s="270"/>
      <c r="D33" s="268"/>
      <c r="E33" s="268"/>
      <c r="F33" s="116"/>
      <c r="G33" s="268"/>
      <c r="H33" s="268"/>
      <c r="I33" s="268"/>
      <c r="J33" s="268"/>
      <c r="K33" s="271"/>
    </row>
    <row r="34" spans="1:11" s="273" customFormat="1" ht="21.75" customHeight="1">
      <c r="A34" s="268"/>
      <c r="B34" s="268"/>
      <c r="C34" s="270"/>
      <c r="D34" s="268"/>
      <c r="E34" s="268"/>
      <c r="F34" s="116"/>
      <c r="G34" s="268"/>
      <c r="H34" s="268"/>
      <c r="I34" s="268"/>
      <c r="J34" s="268"/>
      <c r="K34" s="271"/>
    </row>
    <row r="35" spans="1:11" s="273" customFormat="1" ht="21.75" customHeight="1">
      <c r="A35" s="268"/>
      <c r="B35" s="269"/>
      <c r="C35" s="270"/>
      <c r="D35" s="268"/>
      <c r="E35" s="268"/>
      <c r="F35" s="116"/>
      <c r="G35" s="268"/>
      <c r="H35" s="268"/>
      <c r="I35" s="268"/>
      <c r="J35" s="268"/>
      <c r="K35" s="271"/>
    </row>
    <row r="36" spans="1:11" s="273" customFormat="1" ht="21.75" customHeight="1">
      <c r="A36" s="268"/>
      <c r="B36" s="269"/>
      <c r="C36" s="270"/>
      <c r="D36" s="268"/>
      <c r="E36" s="268"/>
      <c r="F36" s="116"/>
      <c r="G36" s="268"/>
      <c r="H36" s="268"/>
      <c r="I36" s="268"/>
      <c r="J36" s="268"/>
      <c r="K36" s="271"/>
    </row>
    <row r="37" spans="1:11" s="273" customFormat="1" ht="21.75" customHeight="1">
      <c r="A37" s="268"/>
      <c r="B37" s="269"/>
      <c r="C37" s="270"/>
      <c r="D37" s="268"/>
      <c r="E37" s="270"/>
      <c r="F37" s="116"/>
      <c r="G37" s="268"/>
      <c r="H37" s="268"/>
      <c r="I37" s="268"/>
      <c r="J37" s="268"/>
      <c r="K37" s="271"/>
    </row>
    <row r="38" spans="1:11" s="273" customFormat="1" ht="21.75" customHeight="1">
      <c r="A38" s="268"/>
      <c r="B38" s="269"/>
      <c r="C38" s="270"/>
      <c r="D38" s="268"/>
      <c r="E38" s="268"/>
      <c r="F38" s="116"/>
      <c r="G38" s="268"/>
      <c r="H38" s="268"/>
      <c r="I38" s="268"/>
      <c r="J38" s="268"/>
      <c r="K38" s="271"/>
    </row>
    <row r="39" spans="1:11" s="273" customFormat="1" ht="21.75" customHeight="1">
      <c r="A39" s="268"/>
      <c r="B39" s="269"/>
      <c r="C39" s="269"/>
      <c r="D39" s="269"/>
      <c r="E39" s="268"/>
      <c r="F39" s="116"/>
      <c r="G39" s="268"/>
      <c r="H39" s="268"/>
      <c r="I39" s="268"/>
      <c r="J39" s="268"/>
      <c r="K39" s="271"/>
    </row>
    <row r="40" spans="1:11" s="273" customFormat="1" ht="21.75" customHeight="1">
      <c r="A40" s="268"/>
      <c r="B40" s="269"/>
      <c r="C40" s="269"/>
      <c r="D40" s="268"/>
      <c r="E40" s="268"/>
      <c r="F40" s="116"/>
      <c r="G40" s="268"/>
      <c r="H40" s="268"/>
      <c r="I40" s="268"/>
      <c r="J40" s="268"/>
      <c r="K40" s="271"/>
    </row>
    <row r="41" spans="1:11" ht="21.75" customHeight="1">
      <c r="A41" s="92"/>
      <c r="B41" s="95"/>
      <c r="C41" s="270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>
      <c r="A43" s="92"/>
      <c r="B43" s="95"/>
      <c r="C43" s="274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>
      <c r="A2" s="115"/>
      <c r="B2" s="630" t="s">
        <v>0</v>
      </c>
      <c r="C2" s="630" t="s">
        <v>1</v>
      </c>
      <c r="D2" s="632" t="s">
        <v>2</v>
      </c>
      <c r="E2" s="315"/>
      <c r="F2" s="666" t="s">
        <v>63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8"/>
      <c r="X2" s="660" t="str">
        <f>F2</f>
        <v>ผลการประเมินคุณลักษณะอันพึงประสงค์</v>
      </c>
      <c r="Y2" s="660"/>
      <c r="Z2" s="660"/>
      <c r="AA2" s="660"/>
      <c r="AB2" s="660"/>
      <c r="AC2" s="657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>
      <c r="A3" s="137"/>
      <c r="B3" s="630"/>
      <c r="C3" s="630"/>
      <c r="D3" s="632"/>
      <c r="E3" s="59" t="s">
        <v>10</v>
      </c>
      <c r="F3" s="661">
        <v>1</v>
      </c>
      <c r="G3" s="661"/>
      <c r="H3" s="661"/>
      <c r="I3" s="661"/>
      <c r="J3" s="661">
        <v>2</v>
      </c>
      <c r="K3" s="661"/>
      <c r="L3" s="317">
        <v>3</v>
      </c>
      <c r="M3" s="661">
        <v>4</v>
      </c>
      <c r="N3" s="661"/>
      <c r="O3" s="661">
        <v>5</v>
      </c>
      <c r="P3" s="661"/>
      <c r="Q3" s="661">
        <v>6</v>
      </c>
      <c r="R3" s="661"/>
      <c r="S3" s="661">
        <v>7</v>
      </c>
      <c r="T3" s="661"/>
      <c r="U3" s="661"/>
      <c r="V3" s="664">
        <v>8</v>
      </c>
      <c r="W3" s="665"/>
      <c r="X3" s="660" t="s">
        <v>9</v>
      </c>
      <c r="Y3" s="660" t="s">
        <v>134</v>
      </c>
      <c r="Z3" s="647" t="s">
        <v>61</v>
      </c>
      <c r="AA3" s="647" t="s">
        <v>136</v>
      </c>
      <c r="AB3" s="662" t="s">
        <v>146</v>
      </c>
      <c r="AC3" s="658"/>
      <c r="AD3" s="137"/>
      <c r="AE3" s="137"/>
      <c r="AF3" s="137"/>
      <c r="AG3" s="137"/>
      <c r="AH3" s="137"/>
      <c r="AI3" s="137"/>
    </row>
    <row r="4" spans="1:35" ht="18" customHeight="1">
      <c r="A4" s="115"/>
      <c r="B4" s="630"/>
      <c r="C4" s="630"/>
      <c r="D4" s="633"/>
      <c r="E4" s="59" t="s">
        <v>133</v>
      </c>
      <c r="F4" s="497">
        <v>1.1000000000000001</v>
      </c>
      <c r="G4" s="497">
        <v>1.2</v>
      </c>
      <c r="H4" s="497">
        <v>1.3</v>
      </c>
      <c r="I4" s="497">
        <v>1.4</v>
      </c>
      <c r="J4" s="497">
        <v>2.1</v>
      </c>
      <c r="K4" s="497">
        <v>2.2000000000000002</v>
      </c>
      <c r="L4" s="497">
        <v>3.1</v>
      </c>
      <c r="M4" s="497">
        <v>4.0999999999999996</v>
      </c>
      <c r="N4" s="497">
        <v>4.2</v>
      </c>
      <c r="O4" s="497">
        <v>5.0999999999999996</v>
      </c>
      <c r="P4" s="497">
        <v>5.2</v>
      </c>
      <c r="Q4" s="497">
        <v>6.1</v>
      </c>
      <c r="R4" s="497">
        <v>6.2</v>
      </c>
      <c r="S4" s="497">
        <v>7.1</v>
      </c>
      <c r="T4" s="497">
        <v>7.2</v>
      </c>
      <c r="U4" s="497">
        <v>7.3</v>
      </c>
      <c r="V4" s="497">
        <v>8.1</v>
      </c>
      <c r="W4" s="497">
        <v>8.1999999999999993</v>
      </c>
      <c r="X4" s="660"/>
      <c r="Y4" s="660"/>
      <c r="Z4" s="647"/>
      <c r="AA4" s="647"/>
      <c r="AB4" s="662"/>
      <c r="AC4" s="658"/>
      <c r="AD4" s="115"/>
      <c r="AE4" s="115"/>
      <c r="AF4" s="115"/>
      <c r="AG4" s="115"/>
      <c r="AH4" s="115"/>
      <c r="AI4" s="115"/>
    </row>
    <row r="5" spans="1:35" ht="18" customHeight="1" thickBot="1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8"/>
      <c r="AA5" s="648"/>
      <c r="AB5" s="663"/>
      <c r="AC5" s="659"/>
      <c r="AD5" s="115"/>
      <c r="AE5" s="115"/>
      <c r="AF5" s="115"/>
      <c r="AG5" s="115"/>
      <c r="AH5" s="115"/>
      <c r="AI5" s="115"/>
    </row>
    <row r="6" spans="1:35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41" t="str">
        <f t="shared" ref="Z6:Z45" si="1">IF(Y6="","",VLOOKUP(Y6,grad2,5,TRUE))</f>
        <v/>
      </c>
      <c r="AA6" s="342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41" t="str">
        <f t="shared" si="1"/>
        <v/>
      </c>
      <c r="AA7" s="342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41" t="str">
        <f t="shared" si="1"/>
        <v/>
      </c>
      <c r="AA8" s="342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41" t="str">
        <f t="shared" si="1"/>
        <v/>
      </c>
      <c r="AA9" s="342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41" t="str">
        <f t="shared" si="1"/>
        <v/>
      </c>
      <c r="AA10" s="342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41" t="str">
        <f t="shared" si="1"/>
        <v/>
      </c>
      <c r="AA11" s="342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41" t="str">
        <f t="shared" si="1"/>
        <v/>
      </c>
      <c r="AA12" s="342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41" t="str">
        <f t="shared" si="1"/>
        <v/>
      </c>
      <c r="AA13" s="342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41" t="str">
        <f t="shared" si="1"/>
        <v/>
      </c>
      <c r="AA14" s="342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41" t="str">
        <f t="shared" si="1"/>
        <v/>
      </c>
      <c r="AA15" s="342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41" t="str">
        <f t="shared" si="1"/>
        <v/>
      </c>
      <c r="AA16" s="342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41" t="str">
        <f t="shared" si="1"/>
        <v/>
      </c>
      <c r="AA17" s="342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41" t="str">
        <f t="shared" si="1"/>
        <v/>
      </c>
      <c r="AA18" s="342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41" t="str">
        <f t="shared" si="1"/>
        <v/>
      </c>
      <c r="AA19" s="342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41" t="str">
        <f t="shared" si="1"/>
        <v/>
      </c>
      <c r="AA20" s="342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41" t="str">
        <f t="shared" si="1"/>
        <v/>
      </c>
      <c r="AA21" s="342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41" t="str">
        <f t="shared" si="1"/>
        <v/>
      </c>
      <c r="AA22" s="342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41" t="str">
        <f t="shared" si="1"/>
        <v/>
      </c>
      <c r="AA23" s="342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41" t="str">
        <f t="shared" si="1"/>
        <v/>
      </c>
      <c r="AA24" s="342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41" t="str">
        <f t="shared" si="1"/>
        <v/>
      </c>
      <c r="AA25" s="342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41" t="str">
        <f t="shared" si="1"/>
        <v/>
      </c>
      <c r="AA26" s="342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41" t="str">
        <f t="shared" si="1"/>
        <v/>
      </c>
      <c r="AA27" s="342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41" t="str">
        <f t="shared" si="1"/>
        <v/>
      </c>
      <c r="AA28" s="342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41" t="str">
        <f t="shared" si="1"/>
        <v/>
      </c>
      <c r="AA29" s="342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41" t="str">
        <f t="shared" si="1"/>
        <v/>
      </c>
      <c r="AA30" s="342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41" t="str">
        <f t="shared" si="1"/>
        <v/>
      </c>
      <c r="AA31" s="342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41" t="str">
        <f t="shared" si="1"/>
        <v/>
      </c>
      <c r="AA32" s="342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41" t="str">
        <f t="shared" si="1"/>
        <v/>
      </c>
      <c r="AA33" s="342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41" t="str">
        <f t="shared" si="1"/>
        <v/>
      </c>
      <c r="AA34" s="342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41" t="str">
        <f t="shared" si="1"/>
        <v/>
      </c>
      <c r="AA35" s="342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41" t="str">
        <f t="shared" si="1"/>
        <v/>
      </c>
      <c r="AA36" s="342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41" t="str">
        <f t="shared" si="1"/>
        <v/>
      </c>
      <c r="AA37" s="342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41" t="str">
        <f t="shared" si="1"/>
        <v/>
      </c>
      <c r="AA38" s="342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41" t="str">
        <f t="shared" si="1"/>
        <v/>
      </c>
      <c r="AA39" s="342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41" t="str">
        <f t="shared" si="1"/>
        <v/>
      </c>
      <c r="AA40" s="342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41" t="str">
        <f t="shared" si="1"/>
        <v/>
      </c>
      <c r="AA41" s="342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41" t="str">
        <f t="shared" si="1"/>
        <v/>
      </c>
      <c r="AA42" s="342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41" t="str">
        <f t="shared" si="1"/>
        <v/>
      </c>
      <c r="AA43" s="342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41" t="str">
        <f t="shared" si="1"/>
        <v/>
      </c>
      <c r="AA44" s="342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41" t="str">
        <f t="shared" si="1"/>
        <v/>
      </c>
      <c r="AA45" s="342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>
      <c r="A46" s="115"/>
      <c r="B46" s="477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6" t="str">
        <f t="shared" si="3"/>
        <v/>
      </c>
      <c r="Y46" s="66" t="str">
        <f>IF(OR(นักเรียน!Q46="ออก",X46=""),"",ROUND(X46/$X$5*$Y$5,0))</f>
        <v/>
      </c>
      <c r="Z46" s="341" t="str">
        <f t="shared" ref="Z46:Z55" si="4">IF(Y46="","",VLOOKUP(Y46,grad2,5,TRUE))</f>
        <v/>
      </c>
      <c r="AA46" s="342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>
      <c r="A47" s="115"/>
      <c r="B47" s="477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6" t="str">
        <f t="shared" si="3"/>
        <v/>
      </c>
      <c r="Y47" s="66" t="str">
        <f>IF(OR(นักเรียน!Q47="ออก",X47=""),"",ROUND(X47/$X$5*$Y$5,0))</f>
        <v/>
      </c>
      <c r="Z47" s="341" t="str">
        <f t="shared" si="4"/>
        <v/>
      </c>
      <c r="AA47" s="342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>
      <c r="A48" s="115"/>
      <c r="B48" s="477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6" t="str">
        <f t="shared" si="3"/>
        <v/>
      </c>
      <c r="Y48" s="66" t="str">
        <f>IF(OR(นักเรียน!Q48="ออก",X48=""),"",ROUND(X48/$X$5*$Y$5,0))</f>
        <v/>
      </c>
      <c r="Z48" s="341" t="str">
        <f t="shared" si="4"/>
        <v/>
      </c>
      <c r="AA48" s="342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>
      <c r="A49" s="115"/>
      <c r="B49" s="477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6" t="str">
        <f t="shared" si="3"/>
        <v/>
      </c>
      <c r="Y49" s="66" t="str">
        <f>IF(OR(นักเรียน!Q49="ออก",X49=""),"",ROUND(X49/$X$5*$Y$5,0))</f>
        <v/>
      </c>
      <c r="Z49" s="341" t="str">
        <f t="shared" si="4"/>
        <v/>
      </c>
      <c r="AA49" s="342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>
      <c r="A50" s="115"/>
      <c r="B50" s="477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6" t="str">
        <f t="shared" si="3"/>
        <v/>
      </c>
      <c r="Y50" s="66" t="str">
        <f>IF(OR(นักเรียน!Q50="ออก",X50=""),"",ROUND(X50/$X$5*$Y$5,0))</f>
        <v/>
      </c>
      <c r="Z50" s="341" t="str">
        <f t="shared" si="4"/>
        <v/>
      </c>
      <c r="AA50" s="342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>
      <c r="A51" s="115"/>
      <c r="B51" s="477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6" t="str">
        <f t="shared" si="3"/>
        <v/>
      </c>
      <c r="Y51" s="66" t="str">
        <f>IF(OR(นักเรียน!Q51="ออก",X51=""),"",ROUND(X51/$X$5*$Y$5,0))</f>
        <v/>
      </c>
      <c r="Z51" s="341" t="str">
        <f t="shared" si="4"/>
        <v/>
      </c>
      <c r="AA51" s="342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>
      <c r="A52" s="115"/>
      <c r="B52" s="477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6" t="str">
        <f t="shared" si="3"/>
        <v/>
      </c>
      <c r="Y52" s="66" t="str">
        <f>IF(OR(นักเรียน!Q52="ออก",X52=""),"",ROUND(X52/$X$5*$Y$5,0))</f>
        <v/>
      </c>
      <c r="Z52" s="341" t="str">
        <f t="shared" si="4"/>
        <v/>
      </c>
      <c r="AA52" s="342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>
      <c r="A53" s="115"/>
      <c r="B53" s="477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6" t="str">
        <f t="shared" si="3"/>
        <v/>
      </c>
      <c r="Y53" s="66" t="str">
        <f>IF(OR(นักเรียน!Q53="ออก",X53=""),"",ROUND(X53/$X$5*$Y$5,0))</f>
        <v/>
      </c>
      <c r="Z53" s="341" t="str">
        <f t="shared" si="4"/>
        <v/>
      </c>
      <c r="AA53" s="342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>
      <c r="A54" s="115"/>
      <c r="B54" s="477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6" t="str">
        <f t="shared" si="3"/>
        <v/>
      </c>
      <c r="Y54" s="66" t="str">
        <f>IF(OR(นักเรียน!Q54="ออก",X54=""),"",ROUND(X54/$X$5*$Y$5,0))</f>
        <v/>
      </c>
      <c r="Z54" s="341" t="str">
        <f t="shared" si="4"/>
        <v/>
      </c>
      <c r="AA54" s="342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>
      <c r="A55" s="115"/>
      <c r="B55" s="477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6" t="str">
        <f t="shared" si="3"/>
        <v/>
      </c>
      <c r="Y55" s="66" t="str">
        <f>IF(OR(นักเรียน!Q55="ออก",X55=""),"",ROUND(X55/$X$5*$Y$5,0))</f>
        <v/>
      </c>
      <c r="Z55" s="341" t="str">
        <f t="shared" si="4"/>
        <v/>
      </c>
      <c r="AA55" s="342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>
      <c r="A2" s="115"/>
      <c r="B2" s="630" t="s">
        <v>0</v>
      </c>
      <c r="C2" s="630" t="s">
        <v>1</v>
      </c>
      <c r="D2" s="632" t="s">
        <v>2</v>
      </c>
      <c r="E2" s="428"/>
      <c r="F2" s="653" t="s">
        <v>63</v>
      </c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 t="str">
        <f>F2</f>
        <v>ผลการประเมินคุณลักษณะอันพึงประสงค์</v>
      </c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653"/>
      <c r="AD2" s="653"/>
      <c r="AE2" s="653"/>
      <c r="AF2" s="654" t="str">
        <f>F2</f>
        <v>ผลการประเมินคุณลักษณะอันพึงประสงค์</v>
      </c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6"/>
      <c r="AT2" s="636"/>
      <c r="AU2" s="686"/>
      <c r="AV2" s="636"/>
      <c r="AW2" s="686"/>
      <c r="AX2" s="636" t="str">
        <f>F2</f>
        <v>ผลการประเมินคุณลักษณะอันพึงประสงค์</v>
      </c>
      <c r="AY2" s="636"/>
      <c r="AZ2" s="686"/>
      <c r="BA2" s="684" t="s">
        <v>51</v>
      </c>
      <c r="BB2" s="115"/>
      <c r="BC2" s="115"/>
      <c r="BD2" s="115"/>
      <c r="BE2" s="115"/>
    </row>
    <row r="3" spans="1:57" s="4" customFormat="1" ht="18" customHeight="1">
      <c r="A3" s="137"/>
      <c r="B3" s="630"/>
      <c r="C3" s="630"/>
      <c r="D3" s="633"/>
      <c r="E3" s="345" t="s">
        <v>10</v>
      </c>
      <c r="F3" s="675">
        <v>1</v>
      </c>
      <c r="G3" s="676"/>
      <c r="H3" s="676"/>
      <c r="I3" s="676"/>
      <c r="J3" s="676"/>
      <c r="K3" s="676"/>
      <c r="L3" s="677"/>
      <c r="M3" s="675">
        <v>2</v>
      </c>
      <c r="N3" s="676"/>
      <c r="O3" s="676"/>
      <c r="P3" s="676"/>
      <c r="Q3" s="677"/>
      <c r="R3" s="675">
        <v>3</v>
      </c>
      <c r="S3" s="676"/>
      <c r="T3" s="676"/>
      <c r="U3" s="677"/>
      <c r="V3" s="682">
        <v>4</v>
      </c>
      <c r="W3" s="643"/>
      <c r="X3" s="643"/>
      <c r="Y3" s="643"/>
      <c r="Z3" s="683"/>
      <c r="AA3" s="675">
        <v>5</v>
      </c>
      <c r="AB3" s="676"/>
      <c r="AC3" s="676"/>
      <c r="AD3" s="676"/>
      <c r="AE3" s="677"/>
      <c r="AF3" s="675">
        <v>6</v>
      </c>
      <c r="AG3" s="676"/>
      <c r="AH3" s="676"/>
      <c r="AI3" s="676"/>
      <c r="AJ3" s="677"/>
      <c r="AK3" s="675">
        <v>7</v>
      </c>
      <c r="AL3" s="676"/>
      <c r="AM3" s="676"/>
      <c r="AN3" s="676"/>
      <c r="AO3" s="676"/>
      <c r="AP3" s="677"/>
      <c r="AQ3" s="675">
        <v>8</v>
      </c>
      <c r="AR3" s="676"/>
      <c r="AS3" s="676"/>
      <c r="AT3" s="676"/>
      <c r="AU3" s="677"/>
      <c r="AV3" s="671" t="s">
        <v>9</v>
      </c>
      <c r="AW3" s="669" t="s">
        <v>134</v>
      </c>
      <c r="AX3" s="672" t="s">
        <v>61</v>
      </c>
      <c r="AY3" s="674" t="s">
        <v>136</v>
      </c>
      <c r="AZ3" s="687" t="s">
        <v>146</v>
      </c>
      <c r="BA3" s="684"/>
      <c r="BB3" s="137"/>
      <c r="BC3" s="137"/>
      <c r="BD3" s="137"/>
      <c r="BE3" s="137"/>
    </row>
    <row r="4" spans="1:57" ht="18" customHeight="1">
      <c r="A4" s="115"/>
      <c r="B4" s="630"/>
      <c r="C4" s="630"/>
      <c r="D4" s="633"/>
      <c r="E4" s="345" t="s">
        <v>133</v>
      </c>
      <c r="F4" s="351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8" t="s">
        <v>135</v>
      </c>
      <c r="M4" s="351">
        <v>2.1</v>
      </c>
      <c r="N4" s="74">
        <v>2.2000000000000002</v>
      </c>
      <c r="O4" s="73" t="s">
        <v>4</v>
      </c>
      <c r="P4" s="73" t="s">
        <v>134</v>
      </c>
      <c r="Q4" s="678" t="s">
        <v>135</v>
      </c>
      <c r="R4" s="351">
        <v>3.1</v>
      </c>
      <c r="S4" s="73" t="s">
        <v>4</v>
      </c>
      <c r="T4" s="73" t="s">
        <v>134</v>
      </c>
      <c r="U4" s="678" t="s">
        <v>135</v>
      </c>
      <c r="V4" s="347">
        <v>4.0999999999999996</v>
      </c>
      <c r="W4" s="74">
        <v>4.2</v>
      </c>
      <c r="X4" s="73" t="s">
        <v>4</v>
      </c>
      <c r="Y4" s="73" t="s">
        <v>134</v>
      </c>
      <c r="Z4" s="680" t="s">
        <v>135</v>
      </c>
      <c r="AA4" s="351">
        <v>5.0999999999999996</v>
      </c>
      <c r="AB4" s="74">
        <v>5.2</v>
      </c>
      <c r="AC4" s="73" t="s">
        <v>4</v>
      </c>
      <c r="AD4" s="73" t="s">
        <v>134</v>
      </c>
      <c r="AE4" s="678" t="s">
        <v>135</v>
      </c>
      <c r="AF4" s="351">
        <v>6.1</v>
      </c>
      <c r="AG4" s="74">
        <v>6.2</v>
      </c>
      <c r="AH4" s="73" t="s">
        <v>4</v>
      </c>
      <c r="AI4" s="73" t="s">
        <v>134</v>
      </c>
      <c r="AJ4" s="678" t="s">
        <v>135</v>
      </c>
      <c r="AK4" s="351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8" t="s">
        <v>135</v>
      </c>
      <c r="AQ4" s="351">
        <v>8.1</v>
      </c>
      <c r="AR4" s="74">
        <v>8.1999999999999993</v>
      </c>
      <c r="AS4" s="73" t="s">
        <v>4</v>
      </c>
      <c r="AT4" s="73" t="s">
        <v>134</v>
      </c>
      <c r="AU4" s="678" t="s">
        <v>135</v>
      </c>
      <c r="AV4" s="668"/>
      <c r="AW4" s="670"/>
      <c r="AX4" s="646"/>
      <c r="AY4" s="647"/>
      <c r="AZ4" s="688"/>
      <c r="BA4" s="684"/>
      <c r="BB4" s="115"/>
      <c r="BC4" s="115"/>
      <c r="BD4" s="115"/>
      <c r="BE4" s="115"/>
    </row>
    <row r="5" spans="1:57" ht="18" customHeight="1" thickBot="1">
      <c r="A5" s="115"/>
      <c r="B5" s="631"/>
      <c r="C5" s="631"/>
      <c r="D5" s="634"/>
      <c r="E5" s="346" t="s">
        <v>3</v>
      </c>
      <c r="F5" s="352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9"/>
      <c r="M5" s="352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9"/>
      <c r="R5" s="352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9"/>
      <c r="V5" s="348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1"/>
      <c r="AA5" s="352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9"/>
      <c r="AF5" s="352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9"/>
      <c r="AK5" s="352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9"/>
      <c r="AQ5" s="352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9"/>
      <c r="AV5" s="336" t="str">
        <f>IF(SUM(J5,O5,S5,X5,AC5,AH5,AN5,AS5),SUM(J5,O5,S5,X5,AC5,AH5,AN5,AS5),"")</f>
        <v/>
      </c>
      <c r="AW5" s="496">
        <v>100</v>
      </c>
      <c r="AX5" s="673"/>
      <c r="AY5" s="648"/>
      <c r="AZ5" s="689"/>
      <c r="BA5" s="685"/>
      <c r="BB5" s="115"/>
      <c r="BC5" s="115"/>
      <c r="BD5" s="115"/>
      <c r="BE5" s="115"/>
    </row>
    <row r="6" spans="1:57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3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5" t="str">
        <f>IF(J6="","",ROUND(J6/$J$5*$K$5,0))</f>
        <v/>
      </c>
      <c r="L6" s="354" t="str">
        <f t="shared" ref="L6:L45" si="0">IF(K6="","",VLOOKUP(K6,grad2,4,TRUE))</f>
        <v/>
      </c>
      <c r="M6" s="353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5" t="str">
        <f>IF(O6="","",ROUND(O6/$O$5*$P$5,0))</f>
        <v/>
      </c>
      <c r="Q6" s="354" t="str">
        <f t="shared" ref="Q6:Q45" si="1">IF(P6="","",VLOOKUP(P6,grad2,4,TRUE))</f>
        <v/>
      </c>
      <c r="R6" s="353" t="str">
        <f>IF(คุณลักษณะ!L6="","",คุณลักษณะ!L6)</f>
        <v/>
      </c>
      <c r="S6" s="69" t="str">
        <f>IF(SUM(R6:R6),SUM(R6:R6),"")</f>
        <v/>
      </c>
      <c r="T6" s="335" t="str">
        <f>IF(S6="","",ROUND(S6/$S$5*$T$5,0))</f>
        <v/>
      </c>
      <c r="U6" s="354" t="str">
        <f t="shared" ref="U6:U45" si="2">IF(T6="","",VLOOKUP(T6,grad2,4,TRUE))</f>
        <v/>
      </c>
      <c r="V6" s="349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6" t="str">
        <f t="shared" ref="Z6:Z45" si="3">IF(Y6="","",VLOOKUP(Y6,grad2,4,TRUE))</f>
        <v/>
      </c>
      <c r="AA6" s="353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5" t="str">
        <f>IF(AC6="","",ROUND(AC6/$AC$5*$AD$5,0))</f>
        <v/>
      </c>
      <c r="AE6" s="354" t="str">
        <f t="shared" ref="AE6:AE45" si="4">IF(AD6="","",VLOOKUP(AD6,grad2,4,TRUE))</f>
        <v/>
      </c>
      <c r="AF6" s="353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5" t="str">
        <f>IF(AH6="","",ROUND(AH6/$AH$5*$AI$5,0))</f>
        <v/>
      </c>
      <c r="AJ6" s="354" t="str">
        <f t="shared" ref="AJ6:AJ45" si="5">IF(AI6="","",VLOOKUP(AI6,grad2,4,TRUE))</f>
        <v/>
      </c>
      <c r="AK6" s="353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4" t="str">
        <f t="shared" ref="AP6:AP45" si="6">IF(AO6="","",VLOOKUP(AO6,grad2,4,TRUE))</f>
        <v/>
      </c>
      <c r="AQ6" s="357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7" t="str">
        <f>IF(AS6="","",ROUND(AS6/$AS$5*$AT$5,0))</f>
        <v/>
      </c>
      <c r="AU6" s="354" t="str">
        <f t="shared" ref="AU6:AU55" si="7">IF(AT6="","",VLOOKUP(AT6,grad2,4,TRUE))</f>
        <v/>
      </c>
      <c r="AV6" s="334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8" t="str">
        <f t="shared" ref="AX6:AX45" si="8">IF(AW6="","",VLOOKUP(AW6,grad2,5,TRUE))</f>
        <v/>
      </c>
      <c r="AY6" s="343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3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5" t="str">
        <f t="shared" ref="K7:K45" si="11">IF(J7="","",ROUND(J7/$J$5*$K$5,0))</f>
        <v/>
      </c>
      <c r="L7" s="354" t="str">
        <f t="shared" si="0"/>
        <v/>
      </c>
      <c r="M7" s="353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5" t="str">
        <f t="shared" ref="P7:P45" si="13">IF(O7="","",ROUND(O7/$O$5*$P$5,0))</f>
        <v/>
      </c>
      <c r="Q7" s="354" t="str">
        <f t="shared" si="1"/>
        <v/>
      </c>
      <c r="R7" s="355" t="str">
        <f>IF(คุณลักษณะ!L7="","",คุณลักษณะ!L7)</f>
        <v/>
      </c>
      <c r="S7" s="78" t="str">
        <f t="shared" ref="S7:S45" si="14">IF(SUM(R7:R7),SUM(R7:R7),"")</f>
        <v/>
      </c>
      <c r="T7" s="335" t="str">
        <f t="shared" ref="T7:T45" si="15">IF(S7="","",ROUND(S7/$S$5*$T$5,0))</f>
        <v/>
      </c>
      <c r="U7" s="354" t="str">
        <f t="shared" si="2"/>
        <v/>
      </c>
      <c r="V7" s="350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6" t="str">
        <f t="shared" si="3"/>
        <v/>
      </c>
      <c r="AA7" s="355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5" t="str">
        <f t="shared" ref="AD7:AD45" si="19">IF(AC7="","",ROUND(AC7/$AC$5*$AD$5,0))</f>
        <v/>
      </c>
      <c r="AE7" s="354" t="str">
        <f t="shared" si="4"/>
        <v/>
      </c>
      <c r="AF7" s="355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8" t="str">
        <f t="shared" ref="AI7:AI45" si="21">IF(AH7="","",ROUND(AH7/$AH$5*$AI$5,0))</f>
        <v/>
      </c>
      <c r="AJ7" s="354" t="str">
        <f t="shared" si="5"/>
        <v/>
      </c>
      <c r="AK7" s="355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8" t="str">
        <f t="shared" ref="AO7:AO45" si="23">IF(AN7="","",ROUND(AN7/$AN$5*$AO$5,0))</f>
        <v/>
      </c>
      <c r="AP7" s="354" t="str">
        <f t="shared" si="6"/>
        <v/>
      </c>
      <c r="AQ7" s="355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7" t="str">
        <f t="shared" ref="AT7:AT55" si="24">IF(AS7="","",ROUND(AS7/$AS$5*$AT$5,0))</f>
        <v/>
      </c>
      <c r="AU7" s="354" t="str">
        <f t="shared" si="7"/>
        <v/>
      </c>
      <c r="AV7" s="505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8" t="str">
        <f t="shared" si="8"/>
        <v/>
      </c>
      <c r="AY7" s="343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3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5" t="str">
        <f t="shared" si="11"/>
        <v/>
      </c>
      <c r="L8" s="354" t="str">
        <f t="shared" si="0"/>
        <v/>
      </c>
      <c r="M8" s="353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5" t="str">
        <f t="shared" si="13"/>
        <v/>
      </c>
      <c r="Q8" s="354" t="str">
        <f t="shared" si="1"/>
        <v/>
      </c>
      <c r="R8" s="355" t="str">
        <f>IF(คุณลักษณะ!L8="","",คุณลักษณะ!L8)</f>
        <v/>
      </c>
      <c r="S8" s="78" t="str">
        <f t="shared" si="14"/>
        <v/>
      </c>
      <c r="T8" s="335" t="str">
        <f t="shared" si="15"/>
        <v/>
      </c>
      <c r="U8" s="354" t="str">
        <f t="shared" si="2"/>
        <v/>
      </c>
      <c r="V8" s="350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6" t="str">
        <f t="shared" si="3"/>
        <v/>
      </c>
      <c r="AA8" s="355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5" t="str">
        <f t="shared" si="19"/>
        <v/>
      </c>
      <c r="AE8" s="354" t="str">
        <f t="shared" si="4"/>
        <v/>
      </c>
      <c r="AF8" s="355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8" t="str">
        <f t="shared" si="21"/>
        <v/>
      </c>
      <c r="AJ8" s="354" t="str">
        <f t="shared" si="5"/>
        <v/>
      </c>
      <c r="AK8" s="355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8" t="str">
        <f t="shared" si="23"/>
        <v/>
      </c>
      <c r="AP8" s="354" t="str">
        <f t="shared" si="6"/>
        <v/>
      </c>
      <c r="AQ8" s="355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7" t="str">
        <f t="shared" si="24"/>
        <v/>
      </c>
      <c r="AU8" s="354" t="str">
        <f t="shared" si="7"/>
        <v/>
      </c>
      <c r="AV8" s="505" t="str">
        <f t="shared" si="25"/>
        <v/>
      </c>
      <c r="AW8" s="66" t="str">
        <f>IF(OR(นักเรียน!Q8="ออก",AV8=""),"",ROUND(AV8/$AV$5*$AW$5,0))</f>
        <v/>
      </c>
      <c r="AX8" s="498" t="str">
        <f t="shared" si="8"/>
        <v/>
      </c>
      <c r="AY8" s="343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3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5" t="str">
        <f t="shared" si="11"/>
        <v/>
      </c>
      <c r="L9" s="354" t="str">
        <f t="shared" si="0"/>
        <v/>
      </c>
      <c r="M9" s="353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5" t="str">
        <f t="shared" si="13"/>
        <v/>
      </c>
      <c r="Q9" s="354" t="str">
        <f t="shared" si="1"/>
        <v/>
      </c>
      <c r="R9" s="355" t="str">
        <f>IF(คุณลักษณะ!L9="","",คุณลักษณะ!L9)</f>
        <v/>
      </c>
      <c r="S9" s="78" t="str">
        <f t="shared" si="14"/>
        <v/>
      </c>
      <c r="T9" s="335" t="str">
        <f t="shared" si="15"/>
        <v/>
      </c>
      <c r="U9" s="354" t="str">
        <f t="shared" si="2"/>
        <v/>
      </c>
      <c r="V9" s="350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6" t="str">
        <f t="shared" si="3"/>
        <v/>
      </c>
      <c r="AA9" s="355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5" t="str">
        <f t="shared" si="19"/>
        <v/>
      </c>
      <c r="AE9" s="354" t="str">
        <f t="shared" si="4"/>
        <v/>
      </c>
      <c r="AF9" s="355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8" t="str">
        <f t="shared" si="21"/>
        <v/>
      </c>
      <c r="AJ9" s="354" t="str">
        <f t="shared" si="5"/>
        <v/>
      </c>
      <c r="AK9" s="355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8" t="str">
        <f t="shared" si="23"/>
        <v/>
      </c>
      <c r="AP9" s="354" t="str">
        <f t="shared" si="6"/>
        <v/>
      </c>
      <c r="AQ9" s="355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7" t="str">
        <f t="shared" si="24"/>
        <v/>
      </c>
      <c r="AU9" s="354" t="str">
        <f t="shared" si="7"/>
        <v/>
      </c>
      <c r="AV9" s="505" t="str">
        <f t="shared" si="25"/>
        <v/>
      </c>
      <c r="AW9" s="66" t="str">
        <f>IF(OR(นักเรียน!Q9="ออก",AV9=""),"",ROUND(AV9/$AV$5*$AW$5,0))</f>
        <v/>
      </c>
      <c r="AX9" s="498" t="str">
        <f t="shared" si="8"/>
        <v/>
      </c>
      <c r="AY9" s="343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3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5" t="str">
        <f t="shared" si="11"/>
        <v/>
      </c>
      <c r="L10" s="354" t="str">
        <f t="shared" si="0"/>
        <v/>
      </c>
      <c r="M10" s="353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5" t="str">
        <f t="shared" si="13"/>
        <v/>
      </c>
      <c r="Q10" s="354" t="str">
        <f t="shared" si="1"/>
        <v/>
      </c>
      <c r="R10" s="355" t="str">
        <f>IF(คุณลักษณะ!L10="","",คุณลักษณะ!L10)</f>
        <v/>
      </c>
      <c r="S10" s="78" t="str">
        <f t="shared" si="14"/>
        <v/>
      </c>
      <c r="T10" s="335" t="str">
        <f t="shared" si="15"/>
        <v/>
      </c>
      <c r="U10" s="354" t="str">
        <f t="shared" si="2"/>
        <v/>
      </c>
      <c r="V10" s="350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6" t="str">
        <f t="shared" si="3"/>
        <v/>
      </c>
      <c r="AA10" s="355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5" t="str">
        <f t="shared" si="19"/>
        <v/>
      </c>
      <c r="AE10" s="354" t="str">
        <f t="shared" si="4"/>
        <v/>
      </c>
      <c r="AF10" s="355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8" t="str">
        <f t="shared" si="21"/>
        <v/>
      </c>
      <c r="AJ10" s="354" t="str">
        <f t="shared" si="5"/>
        <v/>
      </c>
      <c r="AK10" s="355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8" t="str">
        <f t="shared" si="23"/>
        <v/>
      </c>
      <c r="AP10" s="354" t="str">
        <f t="shared" si="6"/>
        <v/>
      </c>
      <c r="AQ10" s="355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7" t="str">
        <f t="shared" si="24"/>
        <v/>
      </c>
      <c r="AU10" s="354" t="str">
        <f t="shared" si="7"/>
        <v/>
      </c>
      <c r="AV10" s="505" t="str">
        <f t="shared" si="25"/>
        <v/>
      </c>
      <c r="AW10" s="66" t="str">
        <f>IF(OR(นักเรียน!Q10="ออก",AV10=""),"",ROUND(AV10/$AV$5*$AW$5,0))</f>
        <v/>
      </c>
      <c r="AX10" s="498" t="str">
        <f t="shared" si="8"/>
        <v/>
      </c>
      <c r="AY10" s="343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3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5" t="str">
        <f t="shared" si="11"/>
        <v/>
      </c>
      <c r="L11" s="354" t="str">
        <f t="shared" si="0"/>
        <v/>
      </c>
      <c r="M11" s="353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5" t="str">
        <f t="shared" si="13"/>
        <v/>
      </c>
      <c r="Q11" s="354" t="str">
        <f t="shared" si="1"/>
        <v/>
      </c>
      <c r="R11" s="355" t="str">
        <f>IF(คุณลักษณะ!L11="","",คุณลักษณะ!L11)</f>
        <v/>
      </c>
      <c r="S11" s="78" t="str">
        <f t="shared" si="14"/>
        <v/>
      </c>
      <c r="T11" s="335" t="str">
        <f t="shared" si="15"/>
        <v/>
      </c>
      <c r="U11" s="354" t="str">
        <f t="shared" si="2"/>
        <v/>
      </c>
      <c r="V11" s="350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6" t="str">
        <f t="shared" si="3"/>
        <v/>
      </c>
      <c r="AA11" s="355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5" t="str">
        <f t="shared" si="19"/>
        <v/>
      </c>
      <c r="AE11" s="354" t="str">
        <f t="shared" si="4"/>
        <v/>
      </c>
      <c r="AF11" s="355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8" t="str">
        <f t="shared" si="21"/>
        <v/>
      </c>
      <c r="AJ11" s="354" t="str">
        <f t="shared" si="5"/>
        <v/>
      </c>
      <c r="AK11" s="355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8" t="str">
        <f t="shared" si="23"/>
        <v/>
      </c>
      <c r="AP11" s="354" t="str">
        <f t="shared" si="6"/>
        <v/>
      </c>
      <c r="AQ11" s="355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7" t="str">
        <f t="shared" si="24"/>
        <v/>
      </c>
      <c r="AU11" s="354" t="str">
        <f t="shared" si="7"/>
        <v/>
      </c>
      <c r="AV11" s="505" t="str">
        <f t="shared" si="25"/>
        <v/>
      </c>
      <c r="AW11" s="66" t="str">
        <f>IF(OR(นักเรียน!Q11="ออก",AV11=""),"",ROUND(AV11/$AV$5*$AW$5,0))</f>
        <v/>
      </c>
      <c r="AX11" s="498" t="str">
        <f t="shared" si="8"/>
        <v/>
      </c>
      <c r="AY11" s="343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3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5" t="str">
        <f t="shared" si="11"/>
        <v/>
      </c>
      <c r="L12" s="354" t="str">
        <f t="shared" si="0"/>
        <v/>
      </c>
      <c r="M12" s="353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5" t="str">
        <f t="shared" si="13"/>
        <v/>
      </c>
      <c r="Q12" s="354" t="str">
        <f t="shared" si="1"/>
        <v/>
      </c>
      <c r="R12" s="355" t="str">
        <f>IF(คุณลักษณะ!L12="","",คุณลักษณะ!L12)</f>
        <v/>
      </c>
      <c r="S12" s="78" t="str">
        <f t="shared" si="14"/>
        <v/>
      </c>
      <c r="T12" s="335" t="str">
        <f t="shared" si="15"/>
        <v/>
      </c>
      <c r="U12" s="354" t="str">
        <f t="shared" si="2"/>
        <v/>
      </c>
      <c r="V12" s="350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6" t="str">
        <f t="shared" si="3"/>
        <v/>
      </c>
      <c r="AA12" s="355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5" t="str">
        <f t="shared" si="19"/>
        <v/>
      </c>
      <c r="AE12" s="354" t="str">
        <f t="shared" si="4"/>
        <v/>
      </c>
      <c r="AF12" s="355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8" t="str">
        <f t="shared" si="21"/>
        <v/>
      </c>
      <c r="AJ12" s="354" t="str">
        <f t="shared" si="5"/>
        <v/>
      </c>
      <c r="AK12" s="355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8" t="str">
        <f t="shared" si="23"/>
        <v/>
      </c>
      <c r="AP12" s="354" t="str">
        <f t="shared" si="6"/>
        <v/>
      </c>
      <c r="AQ12" s="355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7" t="str">
        <f t="shared" si="24"/>
        <v/>
      </c>
      <c r="AU12" s="354" t="str">
        <f t="shared" si="7"/>
        <v/>
      </c>
      <c r="AV12" s="505" t="str">
        <f t="shared" si="25"/>
        <v/>
      </c>
      <c r="AW12" s="66" t="str">
        <f>IF(OR(นักเรียน!Q12="ออก",AV12=""),"",ROUND(AV12/$AV$5*$AW$5,0))</f>
        <v/>
      </c>
      <c r="AX12" s="498" t="str">
        <f t="shared" si="8"/>
        <v/>
      </c>
      <c r="AY12" s="343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3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5" t="str">
        <f t="shared" si="11"/>
        <v/>
      </c>
      <c r="L13" s="354" t="str">
        <f t="shared" si="0"/>
        <v/>
      </c>
      <c r="M13" s="353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5" t="str">
        <f t="shared" si="13"/>
        <v/>
      </c>
      <c r="Q13" s="354" t="str">
        <f t="shared" si="1"/>
        <v/>
      </c>
      <c r="R13" s="355" t="str">
        <f>IF(คุณลักษณะ!L13="","",คุณลักษณะ!L13)</f>
        <v/>
      </c>
      <c r="S13" s="78" t="str">
        <f t="shared" si="14"/>
        <v/>
      </c>
      <c r="T13" s="335" t="str">
        <f t="shared" si="15"/>
        <v/>
      </c>
      <c r="U13" s="354" t="str">
        <f t="shared" si="2"/>
        <v/>
      </c>
      <c r="V13" s="350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6" t="str">
        <f t="shared" si="3"/>
        <v/>
      </c>
      <c r="AA13" s="355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5" t="str">
        <f t="shared" si="19"/>
        <v/>
      </c>
      <c r="AE13" s="354" t="str">
        <f t="shared" si="4"/>
        <v/>
      </c>
      <c r="AF13" s="355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8" t="str">
        <f t="shared" si="21"/>
        <v/>
      </c>
      <c r="AJ13" s="354" t="str">
        <f t="shared" si="5"/>
        <v/>
      </c>
      <c r="AK13" s="355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8" t="str">
        <f t="shared" si="23"/>
        <v/>
      </c>
      <c r="AP13" s="354" t="str">
        <f t="shared" si="6"/>
        <v/>
      </c>
      <c r="AQ13" s="355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7" t="str">
        <f t="shared" si="24"/>
        <v/>
      </c>
      <c r="AU13" s="354" t="str">
        <f t="shared" si="7"/>
        <v/>
      </c>
      <c r="AV13" s="505" t="str">
        <f t="shared" si="25"/>
        <v/>
      </c>
      <c r="AW13" s="66" t="str">
        <f>IF(OR(นักเรียน!Q13="ออก",AV13=""),"",ROUND(AV13/$AV$5*$AW$5,0))</f>
        <v/>
      </c>
      <c r="AX13" s="498" t="str">
        <f t="shared" si="8"/>
        <v/>
      </c>
      <c r="AY13" s="343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3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5" t="str">
        <f t="shared" si="11"/>
        <v/>
      </c>
      <c r="L14" s="354" t="str">
        <f t="shared" si="0"/>
        <v/>
      </c>
      <c r="M14" s="353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5" t="str">
        <f t="shared" si="13"/>
        <v/>
      </c>
      <c r="Q14" s="354" t="str">
        <f t="shared" si="1"/>
        <v/>
      </c>
      <c r="R14" s="355" t="str">
        <f>IF(คุณลักษณะ!L14="","",คุณลักษณะ!L14)</f>
        <v/>
      </c>
      <c r="S14" s="78" t="str">
        <f t="shared" si="14"/>
        <v/>
      </c>
      <c r="T14" s="335" t="str">
        <f t="shared" si="15"/>
        <v/>
      </c>
      <c r="U14" s="354" t="str">
        <f t="shared" si="2"/>
        <v/>
      </c>
      <c r="V14" s="350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6" t="str">
        <f t="shared" si="3"/>
        <v/>
      </c>
      <c r="AA14" s="355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5" t="str">
        <f t="shared" si="19"/>
        <v/>
      </c>
      <c r="AE14" s="354" t="str">
        <f t="shared" si="4"/>
        <v/>
      </c>
      <c r="AF14" s="355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8" t="str">
        <f t="shared" si="21"/>
        <v/>
      </c>
      <c r="AJ14" s="354" t="str">
        <f t="shared" si="5"/>
        <v/>
      </c>
      <c r="AK14" s="355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8" t="str">
        <f t="shared" si="23"/>
        <v/>
      </c>
      <c r="AP14" s="354" t="str">
        <f t="shared" si="6"/>
        <v/>
      </c>
      <c r="AQ14" s="355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7" t="str">
        <f t="shared" si="24"/>
        <v/>
      </c>
      <c r="AU14" s="354" t="str">
        <f t="shared" si="7"/>
        <v/>
      </c>
      <c r="AV14" s="505" t="str">
        <f t="shared" si="25"/>
        <v/>
      </c>
      <c r="AW14" s="66" t="str">
        <f>IF(OR(นักเรียน!Q14="ออก",AV14=""),"",ROUND(AV14/$AV$5*$AW$5,0))</f>
        <v/>
      </c>
      <c r="AX14" s="498" t="str">
        <f t="shared" si="8"/>
        <v/>
      </c>
      <c r="AY14" s="343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3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5" t="str">
        <f t="shared" si="11"/>
        <v/>
      </c>
      <c r="L15" s="354" t="str">
        <f t="shared" si="0"/>
        <v/>
      </c>
      <c r="M15" s="353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5" t="str">
        <f t="shared" si="13"/>
        <v/>
      </c>
      <c r="Q15" s="354" t="str">
        <f t="shared" si="1"/>
        <v/>
      </c>
      <c r="R15" s="355" t="str">
        <f>IF(คุณลักษณะ!L15="","",คุณลักษณะ!L15)</f>
        <v/>
      </c>
      <c r="S15" s="78" t="str">
        <f t="shared" si="14"/>
        <v/>
      </c>
      <c r="T15" s="335" t="str">
        <f t="shared" si="15"/>
        <v/>
      </c>
      <c r="U15" s="354" t="str">
        <f t="shared" si="2"/>
        <v/>
      </c>
      <c r="V15" s="350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6" t="str">
        <f t="shared" si="3"/>
        <v/>
      </c>
      <c r="AA15" s="355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5" t="str">
        <f t="shared" si="19"/>
        <v/>
      </c>
      <c r="AE15" s="354" t="str">
        <f t="shared" si="4"/>
        <v/>
      </c>
      <c r="AF15" s="355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8" t="str">
        <f t="shared" si="21"/>
        <v/>
      </c>
      <c r="AJ15" s="354" t="str">
        <f t="shared" si="5"/>
        <v/>
      </c>
      <c r="AK15" s="355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8" t="str">
        <f t="shared" si="23"/>
        <v/>
      </c>
      <c r="AP15" s="354" t="str">
        <f t="shared" si="6"/>
        <v/>
      </c>
      <c r="AQ15" s="355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7" t="str">
        <f t="shared" si="24"/>
        <v/>
      </c>
      <c r="AU15" s="354" t="str">
        <f t="shared" si="7"/>
        <v/>
      </c>
      <c r="AV15" s="505" t="str">
        <f t="shared" si="25"/>
        <v/>
      </c>
      <c r="AW15" s="66" t="str">
        <f>IF(OR(นักเรียน!Q15="ออก",AV15=""),"",ROUND(AV15/$AV$5*$AW$5,0))</f>
        <v/>
      </c>
      <c r="AX15" s="498" t="str">
        <f t="shared" si="8"/>
        <v/>
      </c>
      <c r="AY15" s="343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3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5" t="str">
        <f t="shared" si="11"/>
        <v/>
      </c>
      <c r="L16" s="354" t="str">
        <f t="shared" si="0"/>
        <v/>
      </c>
      <c r="M16" s="353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5" t="str">
        <f t="shared" si="13"/>
        <v/>
      </c>
      <c r="Q16" s="354" t="str">
        <f t="shared" si="1"/>
        <v/>
      </c>
      <c r="R16" s="355" t="str">
        <f>IF(คุณลักษณะ!L16="","",คุณลักษณะ!L16)</f>
        <v/>
      </c>
      <c r="S16" s="78" t="str">
        <f t="shared" si="14"/>
        <v/>
      </c>
      <c r="T16" s="335" t="str">
        <f t="shared" si="15"/>
        <v/>
      </c>
      <c r="U16" s="354" t="str">
        <f t="shared" si="2"/>
        <v/>
      </c>
      <c r="V16" s="350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6" t="str">
        <f t="shared" si="3"/>
        <v/>
      </c>
      <c r="AA16" s="355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5" t="str">
        <f t="shared" si="19"/>
        <v/>
      </c>
      <c r="AE16" s="354" t="str">
        <f t="shared" si="4"/>
        <v/>
      </c>
      <c r="AF16" s="355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8" t="str">
        <f t="shared" si="21"/>
        <v/>
      </c>
      <c r="AJ16" s="354" t="str">
        <f t="shared" si="5"/>
        <v/>
      </c>
      <c r="AK16" s="355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8" t="str">
        <f t="shared" si="23"/>
        <v/>
      </c>
      <c r="AP16" s="354" t="str">
        <f t="shared" si="6"/>
        <v/>
      </c>
      <c r="AQ16" s="355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7" t="str">
        <f t="shared" si="24"/>
        <v/>
      </c>
      <c r="AU16" s="354" t="str">
        <f t="shared" si="7"/>
        <v/>
      </c>
      <c r="AV16" s="505" t="str">
        <f t="shared" si="25"/>
        <v/>
      </c>
      <c r="AW16" s="66" t="str">
        <f>IF(OR(นักเรียน!Q16="ออก",AV16=""),"",ROUND(AV16/$AV$5*$AW$5,0))</f>
        <v/>
      </c>
      <c r="AX16" s="498" t="str">
        <f t="shared" si="8"/>
        <v/>
      </c>
      <c r="AY16" s="343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3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5" t="str">
        <f t="shared" si="11"/>
        <v/>
      </c>
      <c r="L17" s="354" t="str">
        <f t="shared" si="0"/>
        <v/>
      </c>
      <c r="M17" s="353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5" t="str">
        <f t="shared" si="13"/>
        <v/>
      </c>
      <c r="Q17" s="354" t="str">
        <f t="shared" si="1"/>
        <v/>
      </c>
      <c r="R17" s="355" t="str">
        <f>IF(คุณลักษณะ!L17="","",คุณลักษณะ!L17)</f>
        <v/>
      </c>
      <c r="S17" s="78" t="str">
        <f t="shared" si="14"/>
        <v/>
      </c>
      <c r="T17" s="335" t="str">
        <f t="shared" si="15"/>
        <v/>
      </c>
      <c r="U17" s="354" t="str">
        <f t="shared" si="2"/>
        <v/>
      </c>
      <c r="V17" s="350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6" t="str">
        <f t="shared" si="3"/>
        <v/>
      </c>
      <c r="AA17" s="355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5" t="str">
        <f t="shared" si="19"/>
        <v/>
      </c>
      <c r="AE17" s="354" t="str">
        <f t="shared" si="4"/>
        <v/>
      </c>
      <c r="AF17" s="355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8" t="str">
        <f t="shared" si="21"/>
        <v/>
      </c>
      <c r="AJ17" s="354" t="str">
        <f t="shared" si="5"/>
        <v/>
      </c>
      <c r="AK17" s="355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8" t="str">
        <f t="shared" si="23"/>
        <v/>
      </c>
      <c r="AP17" s="354" t="str">
        <f t="shared" si="6"/>
        <v/>
      </c>
      <c r="AQ17" s="355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7" t="str">
        <f t="shared" si="24"/>
        <v/>
      </c>
      <c r="AU17" s="354" t="str">
        <f t="shared" si="7"/>
        <v/>
      </c>
      <c r="AV17" s="505" t="str">
        <f t="shared" si="25"/>
        <v/>
      </c>
      <c r="AW17" s="66" t="str">
        <f>IF(OR(นักเรียน!Q17="ออก",AV17=""),"",ROUND(AV17/$AV$5*$AW$5,0))</f>
        <v/>
      </c>
      <c r="AX17" s="498" t="str">
        <f t="shared" si="8"/>
        <v/>
      </c>
      <c r="AY17" s="343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3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5" t="str">
        <f t="shared" si="11"/>
        <v/>
      </c>
      <c r="L18" s="354" t="str">
        <f t="shared" si="0"/>
        <v/>
      </c>
      <c r="M18" s="353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5" t="str">
        <f t="shared" si="13"/>
        <v/>
      </c>
      <c r="Q18" s="354" t="str">
        <f t="shared" si="1"/>
        <v/>
      </c>
      <c r="R18" s="355" t="str">
        <f>IF(คุณลักษณะ!L18="","",คุณลักษณะ!L18)</f>
        <v/>
      </c>
      <c r="S18" s="78" t="str">
        <f t="shared" si="14"/>
        <v/>
      </c>
      <c r="T18" s="335" t="str">
        <f t="shared" si="15"/>
        <v/>
      </c>
      <c r="U18" s="354" t="str">
        <f t="shared" si="2"/>
        <v/>
      </c>
      <c r="V18" s="350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6" t="str">
        <f t="shared" si="3"/>
        <v/>
      </c>
      <c r="AA18" s="355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5" t="str">
        <f t="shared" si="19"/>
        <v/>
      </c>
      <c r="AE18" s="354" t="str">
        <f t="shared" si="4"/>
        <v/>
      </c>
      <c r="AF18" s="355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8" t="str">
        <f t="shared" si="21"/>
        <v/>
      </c>
      <c r="AJ18" s="354" t="str">
        <f t="shared" si="5"/>
        <v/>
      </c>
      <c r="AK18" s="355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8" t="str">
        <f t="shared" si="23"/>
        <v/>
      </c>
      <c r="AP18" s="354" t="str">
        <f t="shared" si="6"/>
        <v/>
      </c>
      <c r="AQ18" s="355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7" t="str">
        <f t="shared" si="24"/>
        <v/>
      </c>
      <c r="AU18" s="354" t="str">
        <f t="shared" si="7"/>
        <v/>
      </c>
      <c r="AV18" s="505" t="str">
        <f t="shared" si="25"/>
        <v/>
      </c>
      <c r="AW18" s="66" t="str">
        <f>IF(OR(นักเรียน!Q18="ออก",AV18=""),"",ROUND(AV18/$AV$5*$AW$5,0))</f>
        <v/>
      </c>
      <c r="AX18" s="498" t="str">
        <f t="shared" si="8"/>
        <v/>
      </c>
      <c r="AY18" s="343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3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5" t="str">
        <f t="shared" si="11"/>
        <v/>
      </c>
      <c r="L19" s="354" t="str">
        <f t="shared" si="0"/>
        <v/>
      </c>
      <c r="M19" s="353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5" t="str">
        <f t="shared" si="13"/>
        <v/>
      </c>
      <c r="Q19" s="354" t="str">
        <f t="shared" si="1"/>
        <v/>
      </c>
      <c r="R19" s="355" t="str">
        <f>IF(คุณลักษณะ!L19="","",คุณลักษณะ!L19)</f>
        <v/>
      </c>
      <c r="S19" s="78" t="str">
        <f t="shared" si="14"/>
        <v/>
      </c>
      <c r="T19" s="335" t="str">
        <f t="shared" si="15"/>
        <v/>
      </c>
      <c r="U19" s="354" t="str">
        <f t="shared" si="2"/>
        <v/>
      </c>
      <c r="V19" s="350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6" t="str">
        <f t="shared" si="3"/>
        <v/>
      </c>
      <c r="AA19" s="355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5" t="str">
        <f t="shared" si="19"/>
        <v/>
      </c>
      <c r="AE19" s="354" t="str">
        <f t="shared" si="4"/>
        <v/>
      </c>
      <c r="AF19" s="355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8" t="str">
        <f t="shared" si="21"/>
        <v/>
      </c>
      <c r="AJ19" s="354" t="str">
        <f t="shared" si="5"/>
        <v/>
      </c>
      <c r="AK19" s="355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8" t="str">
        <f t="shared" si="23"/>
        <v/>
      </c>
      <c r="AP19" s="354" t="str">
        <f t="shared" si="6"/>
        <v/>
      </c>
      <c r="AQ19" s="355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7" t="str">
        <f t="shared" si="24"/>
        <v/>
      </c>
      <c r="AU19" s="354" t="str">
        <f t="shared" si="7"/>
        <v/>
      </c>
      <c r="AV19" s="505" t="str">
        <f t="shared" si="25"/>
        <v/>
      </c>
      <c r="AW19" s="66" t="str">
        <f>IF(OR(นักเรียน!Q19="ออก",AV19=""),"",ROUND(AV19/$AV$5*$AW$5,0))</f>
        <v/>
      </c>
      <c r="AX19" s="498" t="str">
        <f t="shared" si="8"/>
        <v/>
      </c>
      <c r="AY19" s="343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3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5" t="str">
        <f t="shared" si="11"/>
        <v/>
      </c>
      <c r="L20" s="354" t="str">
        <f t="shared" si="0"/>
        <v/>
      </c>
      <c r="M20" s="353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5" t="str">
        <f t="shared" si="13"/>
        <v/>
      </c>
      <c r="Q20" s="354" t="str">
        <f t="shared" si="1"/>
        <v/>
      </c>
      <c r="R20" s="355" t="str">
        <f>IF(คุณลักษณะ!L20="","",คุณลักษณะ!L20)</f>
        <v/>
      </c>
      <c r="S20" s="78" t="str">
        <f t="shared" si="14"/>
        <v/>
      </c>
      <c r="T20" s="335" t="str">
        <f t="shared" si="15"/>
        <v/>
      </c>
      <c r="U20" s="354" t="str">
        <f t="shared" si="2"/>
        <v/>
      </c>
      <c r="V20" s="350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6" t="str">
        <f t="shared" si="3"/>
        <v/>
      </c>
      <c r="AA20" s="355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5" t="str">
        <f t="shared" si="19"/>
        <v/>
      </c>
      <c r="AE20" s="354" t="str">
        <f t="shared" si="4"/>
        <v/>
      </c>
      <c r="AF20" s="355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8" t="str">
        <f t="shared" si="21"/>
        <v/>
      </c>
      <c r="AJ20" s="354" t="str">
        <f t="shared" si="5"/>
        <v/>
      </c>
      <c r="AK20" s="355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8" t="str">
        <f t="shared" si="23"/>
        <v/>
      </c>
      <c r="AP20" s="354" t="str">
        <f t="shared" si="6"/>
        <v/>
      </c>
      <c r="AQ20" s="355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7" t="str">
        <f t="shared" si="24"/>
        <v/>
      </c>
      <c r="AU20" s="354" t="str">
        <f t="shared" si="7"/>
        <v/>
      </c>
      <c r="AV20" s="505" t="str">
        <f t="shared" si="25"/>
        <v/>
      </c>
      <c r="AW20" s="66" t="str">
        <f>IF(OR(นักเรียน!Q20="ออก",AV20=""),"",ROUND(AV20/$AV$5*$AW$5,0))</f>
        <v/>
      </c>
      <c r="AX20" s="498" t="str">
        <f t="shared" si="8"/>
        <v/>
      </c>
      <c r="AY20" s="343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3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5" t="str">
        <f t="shared" si="11"/>
        <v/>
      </c>
      <c r="L21" s="354" t="str">
        <f t="shared" si="0"/>
        <v/>
      </c>
      <c r="M21" s="353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5" t="str">
        <f t="shared" si="13"/>
        <v/>
      </c>
      <c r="Q21" s="354" t="str">
        <f t="shared" si="1"/>
        <v/>
      </c>
      <c r="R21" s="355" t="str">
        <f>IF(คุณลักษณะ!L21="","",คุณลักษณะ!L21)</f>
        <v/>
      </c>
      <c r="S21" s="78" t="str">
        <f t="shared" si="14"/>
        <v/>
      </c>
      <c r="T21" s="335" t="str">
        <f t="shared" si="15"/>
        <v/>
      </c>
      <c r="U21" s="354" t="str">
        <f t="shared" si="2"/>
        <v/>
      </c>
      <c r="V21" s="350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6" t="str">
        <f t="shared" si="3"/>
        <v/>
      </c>
      <c r="AA21" s="355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5" t="str">
        <f t="shared" si="19"/>
        <v/>
      </c>
      <c r="AE21" s="354" t="str">
        <f t="shared" si="4"/>
        <v/>
      </c>
      <c r="AF21" s="355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8" t="str">
        <f t="shared" si="21"/>
        <v/>
      </c>
      <c r="AJ21" s="354" t="str">
        <f t="shared" si="5"/>
        <v/>
      </c>
      <c r="AK21" s="355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8" t="str">
        <f t="shared" si="23"/>
        <v/>
      </c>
      <c r="AP21" s="354" t="str">
        <f t="shared" si="6"/>
        <v/>
      </c>
      <c r="AQ21" s="355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7" t="str">
        <f t="shared" si="24"/>
        <v/>
      </c>
      <c r="AU21" s="354" t="str">
        <f t="shared" si="7"/>
        <v/>
      </c>
      <c r="AV21" s="505" t="str">
        <f t="shared" si="25"/>
        <v/>
      </c>
      <c r="AW21" s="66" t="str">
        <f>IF(OR(นักเรียน!Q21="ออก",AV21=""),"",ROUND(AV21/$AV$5*$AW$5,0))</f>
        <v/>
      </c>
      <c r="AX21" s="498" t="str">
        <f t="shared" si="8"/>
        <v/>
      </c>
      <c r="AY21" s="343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3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5" t="str">
        <f t="shared" si="11"/>
        <v/>
      </c>
      <c r="L22" s="354" t="str">
        <f t="shared" si="0"/>
        <v/>
      </c>
      <c r="M22" s="353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5" t="str">
        <f t="shared" si="13"/>
        <v/>
      </c>
      <c r="Q22" s="354" t="str">
        <f t="shared" si="1"/>
        <v/>
      </c>
      <c r="R22" s="355" t="str">
        <f>IF(คุณลักษณะ!L22="","",คุณลักษณะ!L22)</f>
        <v/>
      </c>
      <c r="S22" s="78" t="str">
        <f t="shared" si="14"/>
        <v/>
      </c>
      <c r="T22" s="335" t="str">
        <f t="shared" si="15"/>
        <v/>
      </c>
      <c r="U22" s="354" t="str">
        <f t="shared" si="2"/>
        <v/>
      </c>
      <c r="V22" s="350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6" t="str">
        <f t="shared" si="3"/>
        <v/>
      </c>
      <c r="AA22" s="355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5" t="str">
        <f t="shared" si="19"/>
        <v/>
      </c>
      <c r="AE22" s="354" t="str">
        <f t="shared" si="4"/>
        <v/>
      </c>
      <c r="AF22" s="355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8" t="str">
        <f t="shared" si="21"/>
        <v/>
      </c>
      <c r="AJ22" s="354" t="str">
        <f t="shared" si="5"/>
        <v/>
      </c>
      <c r="AK22" s="355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8" t="str">
        <f t="shared" si="23"/>
        <v/>
      </c>
      <c r="AP22" s="354" t="str">
        <f t="shared" si="6"/>
        <v/>
      </c>
      <c r="AQ22" s="355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7" t="str">
        <f t="shared" si="24"/>
        <v/>
      </c>
      <c r="AU22" s="354" t="str">
        <f t="shared" si="7"/>
        <v/>
      </c>
      <c r="AV22" s="505" t="str">
        <f t="shared" si="25"/>
        <v/>
      </c>
      <c r="AW22" s="66" t="str">
        <f>IF(OR(นักเรียน!Q22="ออก",AV22=""),"",ROUND(AV22/$AV$5*$AW$5,0))</f>
        <v/>
      </c>
      <c r="AX22" s="498" t="str">
        <f t="shared" si="8"/>
        <v/>
      </c>
      <c r="AY22" s="343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3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5" t="str">
        <f t="shared" si="11"/>
        <v/>
      </c>
      <c r="L23" s="354" t="str">
        <f t="shared" si="0"/>
        <v/>
      </c>
      <c r="M23" s="353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5" t="str">
        <f t="shared" si="13"/>
        <v/>
      </c>
      <c r="Q23" s="354" t="str">
        <f t="shared" si="1"/>
        <v/>
      </c>
      <c r="R23" s="355" t="str">
        <f>IF(คุณลักษณะ!L23="","",คุณลักษณะ!L23)</f>
        <v/>
      </c>
      <c r="S23" s="78" t="str">
        <f t="shared" si="14"/>
        <v/>
      </c>
      <c r="T23" s="335" t="str">
        <f t="shared" si="15"/>
        <v/>
      </c>
      <c r="U23" s="354" t="str">
        <f t="shared" si="2"/>
        <v/>
      </c>
      <c r="V23" s="350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6" t="str">
        <f t="shared" si="3"/>
        <v/>
      </c>
      <c r="AA23" s="355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5" t="str">
        <f t="shared" si="19"/>
        <v/>
      </c>
      <c r="AE23" s="354" t="str">
        <f t="shared" si="4"/>
        <v/>
      </c>
      <c r="AF23" s="355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8" t="str">
        <f t="shared" si="21"/>
        <v/>
      </c>
      <c r="AJ23" s="354" t="str">
        <f t="shared" si="5"/>
        <v/>
      </c>
      <c r="AK23" s="355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8" t="str">
        <f t="shared" si="23"/>
        <v/>
      </c>
      <c r="AP23" s="354" t="str">
        <f t="shared" si="6"/>
        <v/>
      </c>
      <c r="AQ23" s="355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7" t="str">
        <f t="shared" si="24"/>
        <v/>
      </c>
      <c r="AU23" s="354" t="str">
        <f t="shared" si="7"/>
        <v/>
      </c>
      <c r="AV23" s="505" t="str">
        <f t="shared" si="25"/>
        <v/>
      </c>
      <c r="AW23" s="66" t="str">
        <f>IF(OR(นักเรียน!Q23="ออก",AV23=""),"",ROUND(AV23/$AV$5*$AW$5,0))</f>
        <v/>
      </c>
      <c r="AX23" s="498" t="str">
        <f t="shared" si="8"/>
        <v/>
      </c>
      <c r="AY23" s="343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3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5" t="str">
        <f t="shared" si="11"/>
        <v/>
      </c>
      <c r="L24" s="354" t="str">
        <f t="shared" si="0"/>
        <v/>
      </c>
      <c r="M24" s="353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5" t="str">
        <f t="shared" si="13"/>
        <v/>
      </c>
      <c r="Q24" s="354" t="str">
        <f t="shared" si="1"/>
        <v/>
      </c>
      <c r="R24" s="355" t="str">
        <f>IF(คุณลักษณะ!L24="","",คุณลักษณะ!L24)</f>
        <v/>
      </c>
      <c r="S24" s="78" t="str">
        <f t="shared" si="14"/>
        <v/>
      </c>
      <c r="T24" s="335" t="str">
        <f t="shared" si="15"/>
        <v/>
      </c>
      <c r="U24" s="354" t="str">
        <f t="shared" si="2"/>
        <v/>
      </c>
      <c r="V24" s="350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6" t="str">
        <f t="shared" si="3"/>
        <v/>
      </c>
      <c r="AA24" s="355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5" t="str">
        <f t="shared" si="19"/>
        <v/>
      </c>
      <c r="AE24" s="354" t="str">
        <f t="shared" si="4"/>
        <v/>
      </c>
      <c r="AF24" s="355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8" t="str">
        <f t="shared" si="21"/>
        <v/>
      </c>
      <c r="AJ24" s="354" t="str">
        <f t="shared" si="5"/>
        <v/>
      </c>
      <c r="AK24" s="355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8" t="str">
        <f t="shared" si="23"/>
        <v/>
      </c>
      <c r="AP24" s="354" t="str">
        <f t="shared" si="6"/>
        <v/>
      </c>
      <c r="AQ24" s="355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7" t="str">
        <f t="shared" si="24"/>
        <v/>
      </c>
      <c r="AU24" s="354" t="str">
        <f t="shared" si="7"/>
        <v/>
      </c>
      <c r="AV24" s="505" t="str">
        <f t="shared" si="25"/>
        <v/>
      </c>
      <c r="AW24" s="66" t="str">
        <f>IF(OR(นักเรียน!Q24="ออก",AV24=""),"",ROUND(AV24/$AV$5*$AW$5,0))</f>
        <v/>
      </c>
      <c r="AX24" s="498" t="str">
        <f t="shared" si="8"/>
        <v/>
      </c>
      <c r="AY24" s="343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3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5" t="str">
        <f t="shared" si="11"/>
        <v/>
      </c>
      <c r="L25" s="354" t="str">
        <f t="shared" si="0"/>
        <v/>
      </c>
      <c r="M25" s="353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5" t="str">
        <f t="shared" si="13"/>
        <v/>
      </c>
      <c r="Q25" s="354" t="str">
        <f t="shared" si="1"/>
        <v/>
      </c>
      <c r="R25" s="355" t="str">
        <f>IF(คุณลักษณะ!L25="","",คุณลักษณะ!L25)</f>
        <v/>
      </c>
      <c r="S25" s="78" t="str">
        <f t="shared" si="14"/>
        <v/>
      </c>
      <c r="T25" s="335" t="str">
        <f t="shared" si="15"/>
        <v/>
      </c>
      <c r="U25" s="354" t="str">
        <f t="shared" si="2"/>
        <v/>
      </c>
      <c r="V25" s="350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6" t="str">
        <f t="shared" si="3"/>
        <v/>
      </c>
      <c r="AA25" s="355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5" t="str">
        <f t="shared" si="19"/>
        <v/>
      </c>
      <c r="AE25" s="354" t="str">
        <f t="shared" si="4"/>
        <v/>
      </c>
      <c r="AF25" s="355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8" t="str">
        <f t="shared" si="21"/>
        <v/>
      </c>
      <c r="AJ25" s="354" t="str">
        <f t="shared" si="5"/>
        <v/>
      </c>
      <c r="AK25" s="355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8" t="str">
        <f t="shared" si="23"/>
        <v/>
      </c>
      <c r="AP25" s="354" t="str">
        <f t="shared" si="6"/>
        <v/>
      </c>
      <c r="AQ25" s="355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7" t="str">
        <f t="shared" si="24"/>
        <v/>
      </c>
      <c r="AU25" s="354" t="str">
        <f t="shared" si="7"/>
        <v/>
      </c>
      <c r="AV25" s="505" t="str">
        <f t="shared" si="25"/>
        <v/>
      </c>
      <c r="AW25" s="66" t="str">
        <f>IF(OR(นักเรียน!Q25="ออก",AV25=""),"",ROUND(AV25/$AV$5*$AW$5,0))</f>
        <v/>
      </c>
      <c r="AX25" s="498" t="str">
        <f t="shared" si="8"/>
        <v/>
      </c>
      <c r="AY25" s="343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3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5" t="str">
        <f t="shared" si="11"/>
        <v/>
      </c>
      <c r="L26" s="354" t="str">
        <f t="shared" si="0"/>
        <v/>
      </c>
      <c r="M26" s="353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5" t="str">
        <f t="shared" si="13"/>
        <v/>
      </c>
      <c r="Q26" s="354" t="str">
        <f t="shared" si="1"/>
        <v/>
      </c>
      <c r="R26" s="355" t="str">
        <f>IF(คุณลักษณะ!L26="","",คุณลักษณะ!L26)</f>
        <v/>
      </c>
      <c r="S26" s="78" t="str">
        <f t="shared" si="14"/>
        <v/>
      </c>
      <c r="T26" s="335" t="str">
        <f t="shared" si="15"/>
        <v/>
      </c>
      <c r="U26" s="354" t="str">
        <f t="shared" si="2"/>
        <v/>
      </c>
      <c r="V26" s="350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6" t="str">
        <f t="shared" si="3"/>
        <v/>
      </c>
      <c r="AA26" s="355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5" t="str">
        <f t="shared" si="19"/>
        <v/>
      </c>
      <c r="AE26" s="354" t="str">
        <f t="shared" si="4"/>
        <v/>
      </c>
      <c r="AF26" s="355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8" t="str">
        <f t="shared" si="21"/>
        <v/>
      </c>
      <c r="AJ26" s="354" t="str">
        <f t="shared" si="5"/>
        <v/>
      </c>
      <c r="AK26" s="355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8" t="str">
        <f t="shared" si="23"/>
        <v/>
      </c>
      <c r="AP26" s="354" t="str">
        <f t="shared" si="6"/>
        <v/>
      </c>
      <c r="AQ26" s="355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7" t="str">
        <f t="shared" si="24"/>
        <v/>
      </c>
      <c r="AU26" s="354" t="str">
        <f t="shared" si="7"/>
        <v/>
      </c>
      <c r="AV26" s="505" t="str">
        <f t="shared" si="25"/>
        <v/>
      </c>
      <c r="AW26" s="66" t="str">
        <f>IF(OR(นักเรียน!Q26="ออก",AV26=""),"",ROUND(AV26/$AV$5*$AW$5,0))</f>
        <v/>
      </c>
      <c r="AX26" s="498" t="str">
        <f t="shared" si="8"/>
        <v/>
      </c>
      <c r="AY26" s="343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3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5" t="str">
        <f t="shared" si="11"/>
        <v/>
      </c>
      <c r="L27" s="354" t="str">
        <f t="shared" si="0"/>
        <v/>
      </c>
      <c r="M27" s="353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5" t="str">
        <f t="shared" si="13"/>
        <v/>
      </c>
      <c r="Q27" s="354" t="str">
        <f t="shared" si="1"/>
        <v/>
      </c>
      <c r="R27" s="355" t="str">
        <f>IF(คุณลักษณะ!L27="","",คุณลักษณะ!L27)</f>
        <v/>
      </c>
      <c r="S27" s="78" t="str">
        <f t="shared" si="14"/>
        <v/>
      </c>
      <c r="T27" s="335" t="str">
        <f t="shared" si="15"/>
        <v/>
      </c>
      <c r="U27" s="354" t="str">
        <f t="shared" si="2"/>
        <v/>
      </c>
      <c r="V27" s="350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6" t="str">
        <f t="shared" si="3"/>
        <v/>
      </c>
      <c r="AA27" s="355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5" t="str">
        <f t="shared" si="19"/>
        <v/>
      </c>
      <c r="AE27" s="354" t="str">
        <f t="shared" si="4"/>
        <v/>
      </c>
      <c r="AF27" s="355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8" t="str">
        <f t="shared" si="21"/>
        <v/>
      </c>
      <c r="AJ27" s="354" t="str">
        <f t="shared" si="5"/>
        <v/>
      </c>
      <c r="AK27" s="355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8" t="str">
        <f t="shared" si="23"/>
        <v/>
      </c>
      <c r="AP27" s="354" t="str">
        <f t="shared" si="6"/>
        <v/>
      </c>
      <c r="AQ27" s="355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7" t="str">
        <f t="shared" si="24"/>
        <v/>
      </c>
      <c r="AU27" s="354" t="str">
        <f t="shared" si="7"/>
        <v/>
      </c>
      <c r="AV27" s="505" t="str">
        <f t="shared" si="25"/>
        <v/>
      </c>
      <c r="AW27" s="66" t="str">
        <f>IF(OR(นักเรียน!Q27="ออก",AV27=""),"",ROUND(AV27/$AV$5*$AW$5,0))</f>
        <v/>
      </c>
      <c r="AX27" s="498" t="str">
        <f t="shared" si="8"/>
        <v/>
      </c>
      <c r="AY27" s="343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3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5" t="str">
        <f t="shared" si="11"/>
        <v/>
      </c>
      <c r="L28" s="354" t="str">
        <f t="shared" si="0"/>
        <v/>
      </c>
      <c r="M28" s="353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5" t="str">
        <f t="shared" si="13"/>
        <v/>
      </c>
      <c r="Q28" s="354" t="str">
        <f t="shared" si="1"/>
        <v/>
      </c>
      <c r="R28" s="355" t="str">
        <f>IF(คุณลักษณะ!L28="","",คุณลักษณะ!L28)</f>
        <v/>
      </c>
      <c r="S28" s="78" t="str">
        <f t="shared" si="14"/>
        <v/>
      </c>
      <c r="T28" s="335" t="str">
        <f t="shared" si="15"/>
        <v/>
      </c>
      <c r="U28" s="354" t="str">
        <f t="shared" si="2"/>
        <v/>
      </c>
      <c r="V28" s="350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6" t="str">
        <f t="shared" si="3"/>
        <v/>
      </c>
      <c r="AA28" s="355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5" t="str">
        <f t="shared" si="19"/>
        <v/>
      </c>
      <c r="AE28" s="354" t="str">
        <f t="shared" si="4"/>
        <v/>
      </c>
      <c r="AF28" s="355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8" t="str">
        <f t="shared" si="21"/>
        <v/>
      </c>
      <c r="AJ28" s="354" t="str">
        <f t="shared" si="5"/>
        <v/>
      </c>
      <c r="AK28" s="355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8" t="str">
        <f t="shared" si="23"/>
        <v/>
      </c>
      <c r="AP28" s="354" t="str">
        <f t="shared" si="6"/>
        <v/>
      </c>
      <c r="AQ28" s="355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7" t="str">
        <f t="shared" si="24"/>
        <v/>
      </c>
      <c r="AU28" s="354" t="str">
        <f t="shared" si="7"/>
        <v/>
      </c>
      <c r="AV28" s="505" t="str">
        <f t="shared" si="25"/>
        <v/>
      </c>
      <c r="AW28" s="66" t="str">
        <f>IF(OR(นักเรียน!Q28="ออก",AV28=""),"",ROUND(AV28/$AV$5*$AW$5,0))</f>
        <v/>
      </c>
      <c r="AX28" s="498" t="str">
        <f t="shared" si="8"/>
        <v/>
      </c>
      <c r="AY28" s="343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3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5" t="str">
        <f t="shared" si="11"/>
        <v/>
      </c>
      <c r="L29" s="354" t="str">
        <f t="shared" si="0"/>
        <v/>
      </c>
      <c r="M29" s="353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5" t="str">
        <f t="shared" si="13"/>
        <v/>
      </c>
      <c r="Q29" s="354" t="str">
        <f t="shared" si="1"/>
        <v/>
      </c>
      <c r="R29" s="355" t="str">
        <f>IF(คุณลักษณะ!L29="","",คุณลักษณะ!L29)</f>
        <v/>
      </c>
      <c r="S29" s="78" t="str">
        <f t="shared" si="14"/>
        <v/>
      </c>
      <c r="T29" s="335" t="str">
        <f t="shared" si="15"/>
        <v/>
      </c>
      <c r="U29" s="354" t="str">
        <f t="shared" si="2"/>
        <v/>
      </c>
      <c r="V29" s="350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6" t="str">
        <f t="shared" si="3"/>
        <v/>
      </c>
      <c r="AA29" s="355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5" t="str">
        <f t="shared" si="19"/>
        <v/>
      </c>
      <c r="AE29" s="354" t="str">
        <f t="shared" si="4"/>
        <v/>
      </c>
      <c r="AF29" s="355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8" t="str">
        <f t="shared" si="21"/>
        <v/>
      </c>
      <c r="AJ29" s="354" t="str">
        <f t="shared" si="5"/>
        <v/>
      </c>
      <c r="AK29" s="355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8" t="str">
        <f t="shared" si="23"/>
        <v/>
      </c>
      <c r="AP29" s="354" t="str">
        <f t="shared" si="6"/>
        <v/>
      </c>
      <c r="AQ29" s="355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7" t="str">
        <f t="shared" si="24"/>
        <v/>
      </c>
      <c r="AU29" s="354" t="str">
        <f t="shared" si="7"/>
        <v/>
      </c>
      <c r="AV29" s="505" t="str">
        <f t="shared" si="25"/>
        <v/>
      </c>
      <c r="AW29" s="66" t="str">
        <f>IF(OR(นักเรียน!Q29="ออก",AV29=""),"",ROUND(AV29/$AV$5*$AW$5,0))</f>
        <v/>
      </c>
      <c r="AX29" s="498" t="str">
        <f t="shared" si="8"/>
        <v/>
      </c>
      <c r="AY29" s="343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3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5" t="str">
        <f t="shared" si="11"/>
        <v/>
      </c>
      <c r="L30" s="354" t="str">
        <f t="shared" si="0"/>
        <v/>
      </c>
      <c r="M30" s="353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5" t="str">
        <f t="shared" si="13"/>
        <v/>
      </c>
      <c r="Q30" s="354" t="str">
        <f t="shared" si="1"/>
        <v/>
      </c>
      <c r="R30" s="355" t="str">
        <f>IF(คุณลักษณะ!L30="","",คุณลักษณะ!L30)</f>
        <v/>
      </c>
      <c r="S30" s="78" t="str">
        <f t="shared" si="14"/>
        <v/>
      </c>
      <c r="T30" s="335" t="str">
        <f t="shared" si="15"/>
        <v/>
      </c>
      <c r="U30" s="354" t="str">
        <f t="shared" si="2"/>
        <v/>
      </c>
      <c r="V30" s="350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6" t="str">
        <f t="shared" si="3"/>
        <v/>
      </c>
      <c r="AA30" s="355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5" t="str">
        <f t="shared" si="19"/>
        <v/>
      </c>
      <c r="AE30" s="354" t="str">
        <f t="shared" si="4"/>
        <v/>
      </c>
      <c r="AF30" s="355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8" t="str">
        <f t="shared" si="21"/>
        <v/>
      </c>
      <c r="AJ30" s="354" t="str">
        <f t="shared" si="5"/>
        <v/>
      </c>
      <c r="AK30" s="355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8" t="str">
        <f t="shared" si="23"/>
        <v/>
      </c>
      <c r="AP30" s="354" t="str">
        <f t="shared" si="6"/>
        <v/>
      </c>
      <c r="AQ30" s="355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7" t="str">
        <f t="shared" si="24"/>
        <v/>
      </c>
      <c r="AU30" s="354" t="str">
        <f t="shared" si="7"/>
        <v/>
      </c>
      <c r="AV30" s="505" t="str">
        <f t="shared" si="25"/>
        <v/>
      </c>
      <c r="AW30" s="66" t="str">
        <f>IF(OR(นักเรียน!Q30="ออก",AV30=""),"",ROUND(AV30/$AV$5*$AW$5,0))</f>
        <v/>
      </c>
      <c r="AX30" s="498" t="str">
        <f t="shared" si="8"/>
        <v/>
      </c>
      <c r="AY30" s="343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3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5" t="str">
        <f t="shared" si="11"/>
        <v/>
      </c>
      <c r="L31" s="354" t="str">
        <f t="shared" si="0"/>
        <v/>
      </c>
      <c r="M31" s="353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5" t="str">
        <f t="shared" si="13"/>
        <v/>
      </c>
      <c r="Q31" s="354" t="str">
        <f t="shared" si="1"/>
        <v/>
      </c>
      <c r="R31" s="355" t="str">
        <f>IF(คุณลักษณะ!L31="","",คุณลักษณะ!L31)</f>
        <v/>
      </c>
      <c r="S31" s="78" t="str">
        <f t="shared" si="14"/>
        <v/>
      </c>
      <c r="T31" s="335" t="str">
        <f t="shared" si="15"/>
        <v/>
      </c>
      <c r="U31" s="354" t="str">
        <f t="shared" si="2"/>
        <v/>
      </c>
      <c r="V31" s="350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6" t="str">
        <f t="shared" si="3"/>
        <v/>
      </c>
      <c r="AA31" s="355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5" t="str">
        <f t="shared" si="19"/>
        <v/>
      </c>
      <c r="AE31" s="354" t="str">
        <f t="shared" si="4"/>
        <v/>
      </c>
      <c r="AF31" s="355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8" t="str">
        <f t="shared" si="21"/>
        <v/>
      </c>
      <c r="AJ31" s="354" t="str">
        <f t="shared" si="5"/>
        <v/>
      </c>
      <c r="AK31" s="355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8" t="str">
        <f t="shared" si="23"/>
        <v/>
      </c>
      <c r="AP31" s="354" t="str">
        <f t="shared" si="6"/>
        <v/>
      </c>
      <c r="AQ31" s="355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7" t="str">
        <f t="shared" si="24"/>
        <v/>
      </c>
      <c r="AU31" s="354" t="str">
        <f t="shared" si="7"/>
        <v/>
      </c>
      <c r="AV31" s="505" t="str">
        <f t="shared" si="25"/>
        <v/>
      </c>
      <c r="AW31" s="66" t="str">
        <f>IF(OR(นักเรียน!Q31="ออก",AV31=""),"",ROUND(AV31/$AV$5*$AW$5,0))</f>
        <v/>
      </c>
      <c r="AX31" s="498" t="str">
        <f t="shared" si="8"/>
        <v/>
      </c>
      <c r="AY31" s="343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3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5" t="str">
        <f t="shared" si="11"/>
        <v/>
      </c>
      <c r="L32" s="354" t="str">
        <f t="shared" si="0"/>
        <v/>
      </c>
      <c r="M32" s="353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5" t="str">
        <f t="shared" si="13"/>
        <v/>
      </c>
      <c r="Q32" s="354" t="str">
        <f t="shared" si="1"/>
        <v/>
      </c>
      <c r="R32" s="355" t="str">
        <f>IF(คุณลักษณะ!L32="","",คุณลักษณะ!L32)</f>
        <v/>
      </c>
      <c r="S32" s="78" t="str">
        <f t="shared" si="14"/>
        <v/>
      </c>
      <c r="T32" s="335" t="str">
        <f t="shared" si="15"/>
        <v/>
      </c>
      <c r="U32" s="354" t="str">
        <f t="shared" si="2"/>
        <v/>
      </c>
      <c r="V32" s="350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6" t="str">
        <f t="shared" si="3"/>
        <v/>
      </c>
      <c r="AA32" s="355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5" t="str">
        <f t="shared" si="19"/>
        <v/>
      </c>
      <c r="AE32" s="354" t="str">
        <f t="shared" si="4"/>
        <v/>
      </c>
      <c r="AF32" s="355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8" t="str">
        <f t="shared" si="21"/>
        <v/>
      </c>
      <c r="AJ32" s="354" t="str">
        <f t="shared" si="5"/>
        <v/>
      </c>
      <c r="AK32" s="355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8" t="str">
        <f t="shared" si="23"/>
        <v/>
      </c>
      <c r="AP32" s="354" t="str">
        <f t="shared" si="6"/>
        <v/>
      </c>
      <c r="AQ32" s="355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7" t="str">
        <f t="shared" si="24"/>
        <v/>
      </c>
      <c r="AU32" s="354" t="str">
        <f t="shared" si="7"/>
        <v/>
      </c>
      <c r="AV32" s="505" t="str">
        <f t="shared" si="25"/>
        <v/>
      </c>
      <c r="AW32" s="66" t="str">
        <f>IF(OR(นักเรียน!Q32="ออก",AV32=""),"",ROUND(AV32/$AV$5*$AW$5,0))</f>
        <v/>
      </c>
      <c r="AX32" s="498" t="str">
        <f t="shared" si="8"/>
        <v/>
      </c>
      <c r="AY32" s="343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3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5" t="str">
        <f t="shared" si="11"/>
        <v/>
      </c>
      <c r="L33" s="354" t="str">
        <f t="shared" si="0"/>
        <v/>
      </c>
      <c r="M33" s="353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5" t="str">
        <f t="shared" si="13"/>
        <v/>
      </c>
      <c r="Q33" s="354" t="str">
        <f t="shared" si="1"/>
        <v/>
      </c>
      <c r="R33" s="355" t="str">
        <f>IF(คุณลักษณะ!L33="","",คุณลักษณะ!L33)</f>
        <v/>
      </c>
      <c r="S33" s="78" t="str">
        <f t="shared" si="14"/>
        <v/>
      </c>
      <c r="T33" s="335" t="str">
        <f t="shared" si="15"/>
        <v/>
      </c>
      <c r="U33" s="354" t="str">
        <f t="shared" si="2"/>
        <v/>
      </c>
      <c r="V33" s="350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6" t="str">
        <f t="shared" si="3"/>
        <v/>
      </c>
      <c r="AA33" s="355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5" t="str">
        <f t="shared" si="19"/>
        <v/>
      </c>
      <c r="AE33" s="354" t="str">
        <f t="shared" si="4"/>
        <v/>
      </c>
      <c r="AF33" s="355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8" t="str">
        <f t="shared" si="21"/>
        <v/>
      </c>
      <c r="AJ33" s="354" t="str">
        <f t="shared" si="5"/>
        <v/>
      </c>
      <c r="AK33" s="355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8" t="str">
        <f t="shared" si="23"/>
        <v/>
      </c>
      <c r="AP33" s="354" t="str">
        <f t="shared" si="6"/>
        <v/>
      </c>
      <c r="AQ33" s="355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7" t="str">
        <f t="shared" si="24"/>
        <v/>
      </c>
      <c r="AU33" s="354" t="str">
        <f t="shared" si="7"/>
        <v/>
      </c>
      <c r="AV33" s="505" t="str">
        <f t="shared" si="25"/>
        <v/>
      </c>
      <c r="AW33" s="66" t="str">
        <f>IF(OR(นักเรียน!Q33="ออก",AV33=""),"",ROUND(AV33/$AV$5*$AW$5,0))</f>
        <v/>
      </c>
      <c r="AX33" s="498" t="str">
        <f t="shared" si="8"/>
        <v/>
      </c>
      <c r="AY33" s="343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3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5" t="str">
        <f t="shared" si="11"/>
        <v/>
      </c>
      <c r="L34" s="354" t="str">
        <f t="shared" si="0"/>
        <v/>
      </c>
      <c r="M34" s="353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5" t="str">
        <f t="shared" si="13"/>
        <v/>
      </c>
      <c r="Q34" s="354" t="str">
        <f t="shared" si="1"/>
        <v/>
      </c>
      <c r="R34" s="355" t="str">
        <f>IF(คุณลักษณะ!L34="","",คุณลักษณะ!L34)</f>
        <v/>
      </c>
      <c r="S34" s="78" t="str">
        <f t="shared" si="14"/>
        <v/>
      </c>
      <c r="T34" s="335" t="str">
        <f t="shared" si="15"/>
        <v/>
      </c>
      <c r="U34" s="354" t="str">
        <f t="shared" si="2"/>
        <v/>
      </c>
      <c r="V34" s="350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6" t="str">
        <f t="shared" si="3"/>
        <v/>
      </c>
      <c r="AA34" s="355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5" t="str">
        <f t="shared" si="19"/>
        <v/>
      </c>
      <c r="AE34" s="354" t="str">
        <f t="shared" si="4"/>
        <v/>
      </c>
      <c r="AF34" s="355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8" t="str">
        <f t="shared" si="21"/>
        <v/>
      </c>
      <c r="AJ34" s="354" t="str">
        <f t="shared" si="5"/>
        <v/>
      </c>
      <c r="AK34" s="355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8" t="str">
        <f t="shared" si="23"/>
        <v/>
      </c>
      <c r="AP34" s="354" t="str">
        <f t="shared" si="6"/>
        <v/>
      </c>
      <c r="AQ34" s="355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7" t="str">
        <f t="shared" si="24"/>
        <v/>
      </c>
      <c r="AU34" s="354" t="str">
        <f t="shared" si="7"/>
        <v/>
      </c>
      <c r="AV34" s="505" t="str">
        <f t="shared" si="25"/>
        <v/>
      </c>
      <c r="AW34" s="66" t="str">
        <f>IF(OR(นักเรียน!Q34="ออก",AV34=""),"",ROUND(AV34/$AV$5*$AW$5,0))</f>
        <v/>
      </c>
      <c r="AX34" s="498" t="str">
        <f t="shared" si="8"/>
        <v/>
      </c>
      <c r="AY34" s="343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3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5" t="str">
        <f t="shared" si="11"/>
        <v/>
      </c>
      <c r="L35" s="354" t="str">
        <f t="shared" si="0"/>
        <v/>
      </c>
      <c r="M35" s="353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5" t="str">
        <f t="shared" si="13"/>
        <v/>
      </c>
      <c r="Q35" s="354" t="str">
        <f t="shared" si="1"/>
        <v/>
      </c>
      <c r="R35" s="355" t="str">
        <f>IF(คุณลักษณะ!L35="","",คุณลักษณะ!L35)</f>
        <v/>
      </c>
      <c r="S35" s="78" t="str">
        <f t="shared" si="14"/>
        <v/>
      </c>
      <c r="T35" s="335" t="str">
        <f t="shared" si="15"/>
        <v/>
      </c>
      <c r="U35" s="354" t="str">
        <f t="shared" si="2"/>
        <v/>
      </c>
      <c r="V35" s="350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6" t="str">
        <f t="shared" si="3"/>
        <v/>
      </c>
      <c r="AA35" s="355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5" t="str">
        <f t="shared" si="19"/>
        <v/>
      </c>
      <c r="AE35" s="354" t="str">
        <f t="shared" si="4"/>
        <v/>
      </c>
      <c r="AF35" s="355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8" t="str">
        <f t="shared" si="21"/>
        <v/>
      </c>
      <c r="AJ35" s="354" t="str">
        <f t="shared" si="5"/>
        <v/>
      </c>
      <c r="AK35" s="355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8" t="str">
        <f t="shared" si="23"/>
        <v/>
      </c>
      <c r="AP35" s="354" t="str">
        <f t="shared" si="6"/>
        <v/>
      </c>
      <c r="AQ35" s="355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7" t="str">
        <f t="shared" si="24"/>
        <v/>
      </c>
      <c r="AU35" s="354" t="str">
        <f t="shared" si="7"/>
        <v/>
      </c>
      <c r="AV35" s="505" t="str">
        <f t="shared" si="25"/>
        <v/>
      </c>
      <c r="AW35" s="66" t="str">
        <f>IF(OR(นักเรียน!Q35="ออก",AV35=""),"",ROUND(AV35/$AV$5*$AW$5,0))</f>
        <v/>
      </c>
      <c r="AX35" s="498" t="str">
        <f t="shared" si="8"/>
        <v/>
      </c>
      <c r="AY35" s="343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3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5" t="str">
        <f t="shared" si="11"/>
        <v/>
      </c>
      <c r="L36" s="354" t="str">
        <f t="shared" si="0"/>
        <v/>
      </c>
      <c r="M36" s="353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5" t="str">
        <f t="shared" si="13"/>
        <v/>
      </c>
      <c r="Q36" s="354" t="str">
        <f t="shared" si="1"/>
        <v/>
      </c>
      <c r="R36" s="355" t="str">
        <f>IF(คุณลักษณะ!L36="","",คุณลักษณะ!L36)</f>
        <v/>
      </c>
      <c r="S36" s="78" t="str">
        <f t="shared" si="14"/>
        <v/>
      </c>
      <c r="T36" s="335" t="str">
        <f t="shared" si="15"/>
        <v/>
      </c>
      <c r="U36" s="354" t="str">
        <f t="shared" si="2"/>
        <v/>
      </c>
      <c r="V36" s="350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6" t="str">
        <f t="shared" si="3"/>
        <v/>
      </c>
      <c r="AA36" s="355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5" t="str">
        <f t="shared" si="19"/>
        <v/>
      </c>
      <c r="AE36" s="354" t="str">
        <f t="shared" si="4"/>
        <v/>
      </c>
      <c r="AF36" s="355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8" t="str">
        <f t="shared" si="21"/>
        <v/>
      </c>
      <c r="AJ36" s="354" t="str">
        <f t="shared" si="5"/>
        <v/>
      </c>
      <c r="AK36" s="355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8" t="str">
        <f t="shared" si="23"/>
        <v/>
      </c>
      <c r="AP36" s="354" t="str">
        <f t="shared" si="6"/>
        <v/>
      </c>
      <c r="AQ36" s="355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7" t="str">
        <f t="shared" si="24"/>
        <v/>
      </c>
      <c r="AU36" s="354" t="str">
        <f t="shared" si="7"/>
        <v/>
      </c>
      <c r="AV36" s="505" t="str">
        <f t="shared" si="25"/>
        <v/>
      </c>
      <c r="AW36" s="66" t="str">
        <f>IF(OR(นักเรียน!Q36="ออก",AV36=""),"",ROUND(AV36/$AV$5*$AW$5,0))</f>
        <v/>
      </c>
      <c r="AX36" s="498" t="str">
        <f t="shared" si="8"/>
        <v/>
      </c>
      <c r="AY36" s="343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3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5" t="str">
        <f t="shared" si="11"/>
        <v/>
      </c>
      <c r="L37" s="354" t="str">
        <f t="shared" si="0"/>
        <v/>
      </c>
      <c r="M37" s="353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5" t="str">
        <f t="shared" si="13"/>
        <v/>
      </c>
      <c r="Q37" s="354" t="str">
        <f t="shared" si="1"/>
        <v/>
      </c>
      <c r="R37" s="355" t="str">
        <f>IF(คุณลักษณะ!L37="","",คุณลักษณะ!L37)</f>
        <v/>
      </c>
      <c r="S37" s="78" t="str">
        <f t="shared" si="14"/>
        <v/>
      </c>
      <c r="T37" s="335" t="str">
        <f t="shared" si="15"/>
        <v/>
      </c>
      <c r="U37" s="354" t="str">
        <f t="shared" si="2"/>
        <v/>
      </c>
      <c r="V37" s="350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6" t="str">
        <f t="shared" si="3"/>
        <v/>
      </c>
      <c r="AA37" s="355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5" t="str">
        <f t="shared" si="19"/>
        <v/>
      </c>
      <c r="AE37" s="354" t="str">
        <f t="shared" si="4"/>
        <v/>
      </c>
      <c r="AF37" s="355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8" t="str">
        <f t="shared" si="21"/>
        <v/>
      </c>
      <c r="AJ37" s="354" t="str">
        <f t="shared" si="5"/>
        <v/>
      </c>
      <c r="AK37" s="355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8" t="str">
        <f t="shared" si="23"/>
        <v/>
      </c>
      <c r="AP37" s="354" t="str">
        <f t="shared" si="6"/>
        <v/>
      </c>
      <c r="AQ37" s="355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7" t="str">
        <f t="shared" si="24"/>
        <v/>
      </c>
      <c r="AU37" s="354" t="str">
        <f t="shared" si="7"/>
        <v/>
      </c>
      <c r="AV37" s="505" t="str">
        <f t="shared" si="25"/>
        <v/>
      </c>
      <c r="AW37" s="66" t="str">
        <f>IF(OR(นักเรียน!Q37="ออก",AV37=""),"",ROUND(AV37/$AV$5*$AW$5,0))</f>
        <v/>
      </c>
      <c r="AX37" s="498" t="str">
        <f t="shared" si="8"/>
        <v/>
      </c>
      <c r="AY37" s="343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3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5" t="str">
        <f t="shared" si="11"/>
        <v/>
      </c>
      <c r="L38" s="354" t="str">
        <f t="shared" si="0"/>
        <v/>
      </c>
      <c r="M38" s="353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5" t="str">
        <f t="shared" si="13"/>
        <v/>
      </c>
      <c r="Q38" s="354" t="str">
        <f t="shared" si="1"/>
        <v/>
      </c>
      <c r="R38" s="355" t="str">
        <f>IF(คุณลักษณะ!L38="","",คุณลักษณะ!L38)</f>
        <v/>
      </c>
      <c r="S38" s="78" t="str">
        <f t="shared" si="14"/>
        <v/>
      </c>
      <c r="T38" s="335" t="str">
        <f t="shared" si="15"/>
        <v/>
      </c>
      <c r="U38" s="354" t="str">
        <f t="shared" si="2"/>
        <v/>
      </c>
      <c r="V38" s="350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6" t="str">
        <f t="shared" si="3"/>
        <v/>
      </c>
      <c r="AA38" s="355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5" t="str">
        <f t="shared" si="19"/>
        <v/>
      </c>
      <c r="AE38" s="354" t="str">
        <f t="shared" si="4"/>
        <v/>
      </c>
      <c r="AF38" s="355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8" t="str">
        <f t="shared" si="21"/>
        <v/>
      </c>
      <c r="AJ38" s="354" t="str">
        <f t="shared" si="5"/>
        <v/>
      </c>
      <c r="AK38" s="355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8" t="str">
        <f t="shared" si="23"/>
        <v/>
      </c>
      <c r="AP38" s="354" t="str">
        <f t="shared" si="6"/>
        <v/>
      </c>
      <c r="AQ38" s="355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7" t="str">
        <f t="shared" si="24"/>
        <v/>
      </c>
      <c r="AU38" s="354" t="str">
        <f t="shared" si="7"/>
        <v/>
      </c>
      <c r="AV38" s="505" t="str">
        <f t="shared" si="25"/>
        <v/>
      </c>
      <c r="AW38" s="66" t="str">
        <f>IF(OR(นักเรียน!Q38="ออก",AV38=""),"",ROUND(AV38/$AV$5*$AW$5,0))</f>
        <v/>
      </c>
      <c r="AX38" s="498" t="str">
        <f t="shared" si="8"/>
        <v/>
      </c>
      <c r="AY38" s="343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3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5" t="str">
        <f t="shared" si="11"/>
        <v/>
      </c>
      <c r="L39" s="354" t="str">
        <f t="shared" si="0"/>
        <v/>
      </c>
      <c r="M39" s="353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5" t="str">
        <f t="shared" si="13"/>
        <v/>
      </c>
      <c r="Q39" s="354" t="str">
        <f t="shared" si="1"/>
        <v/>
      </c>
      <c r="R39" s="355" t="str">
        <f>IF(คุณลักษณะ!L39="","",คุณลักษณะ!L39)</f>
        <v/>
      </c>
      <c r="S39" s="78" t="str">
        <f t="shared" si="14"/>
        <v/>
      </c>
      <c r="T39" s="335" t="str">
        <f t="shared" si="15"/>
        <v/>
      </c>
      <c r="U39" s="354" t="str">
        <f t="shared" si="2"/>
        <v/>
      </c>
      <c r="V39" s="350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6" t="str">
        <f t="shared" si="3"/>
        <v/>
      </c>
      <c r="AA39" s="355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5" t="str">
        <f t="shared" si="19"/>
        <v/>
      </c>
      <c r="AE39" s="354" t="str">
        <f t="shared" si="4"/>
        <v/>
      </c>
      <c r="AF39" s="355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8" t="str">
        <f t="shared" si="21"/>
        <v/>
      </c>
      <c r="AJ39" s="354" t="str">
        <f t="shared" si="5"/>
        <v/>
      </c>
      <c r="AK39" s="355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8" t="str">
        <f t="shared" si="23"/>
        <v/>
      </c>
      <c r="AP39" s="354" t="str">
        <f t="shared" si="6"/>
        <v/>
      </c>
      <c r="AQ39" s="355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7" t="str">
        <f t="shared" si="24"/>
        <v/>
      </c>
      <c r="AU39" s="354" t="str">
        <f t="shared" si="7"/>
        <v/>
      </c>
      <c r="AV39" s="505" t="str">
        <f t="shared" si="25"/>
        <v/>
      </c>
      <c r="AW39" s="66" t="str">
        <f>IF(OR(นักเรียน!Q39="ออก",AV39=""),"",ROUND(AV39/$AV$5*$AW$5,0))</f>
        <v/>
      </c>
      <c r="AX39" s="498" t="str">
        <f t="shared" si="8"/>
        <v/>
      </c>
      <c r="AY39" s="343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3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5" t="str">
        <f t="shared" si="11"/>
        <v/>
      </c>
      <c r="L40" s="354" t="str">
        <f t="shared" si="0"/>
        <v/>
      </c>
      <c r="M40" s="353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5" t="str">
        <f t="shared" si="13"/>
        <v/>
      </c>
      <c r="Q40" s="354" t="str">
        <f t="shared" si="1"/>
        <v/>
      </c>
      <c r="R40" s="355" t="str">
        <f>IF(คุณลักษณะ!L40="","",คุณลักษณะ!L40)</f>
        <v/>
      </c>
      <c r="S40" s="78" t="str">
        <f t="shared" si="14"/>
        <v/>
      </c>
      <c r="T40" s="335" t="str">
        <f t="shared" si="15"/>
        <v/>
      </c>
      <c r="U40" s="354" t="str">
        <f t="shared" si="2"/>
        <v/>
      </c>
      <c r="V40" s="350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6" t="str">
        <f t="shared" si="3"/>
        <v/>
      </c>
      <c r="AA40" s="355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5" t="str">
        <f t="shared" si="19"/>
        <v/>
      </c>
      <c r="AE40" s="354" t="str">
        <f t="shared" si="4"/>
        <v/>
      </c>
      <c r="AF40" s="355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8" t="str">
        <f t="shared" si="21"/>
        <v/>
      </c>
      <c r="AJ40" s="354" t="str">
        <f t="shared" si="5"/>
        <v/>
      </c>
      <c r="AK40" s="355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8" t="str">
        <f t="shared" si="23"/>
        <v/>
      </c>
      <c r="AP40" s="354" t="str">
        <f t="shared" si="6"/>
        <v/>
      </c>
      <c r="AQ40" s="355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7" t="str">
        <f t="shared" si="24"/>
        <v/>
      </c>
      <c r="AU40" s="354" t="str">
        <f t="shared" si="7"/>
        <v/>
      </c>
      <c r="AV40" s="505" t="str">
        <f t="shared" si="25"/>
        <v/>
      </c>
      <c r="AW40" s="66" t="str">
        <f>IF(OR(นักเรียน!Q40="ออก",AV40=""),"",ROUND(AV40/$AV$5*$AW$5,0))</f>
        <v/>
      </c>
      <c r="AX40" s="498" t="str">
        <f t="shared" si="8"/>
        <v/>
      </c>
      <c r="AY40" s="343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3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5" t="str">
        <f t="shared" si="11"/>
        <v/>
      </c>
      <c r="L41" s="354" t="str">
        <f t="shared" si="0"/>
        <v/>
      </c>
      <c r="M41" s="353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5" t="str">
        <f t="shared" si="13"/>
        <v/>
      </c>
      <c r="Q41" s="354" t="str">
        <f t="shared" si="1"/>
        <v/>
      </c>
      <c r="R41" s="355" t="str">
        <f>IF(คุณลักษณะ!L41="","",คุณลักษณะ!L41)</f>
        <v/>
      </c>
      <c r="S41" s="78" t="str">
        <f t="shared" si="14"/>
        <v/>
      </c>
      <c r="T41" s="335" t="str">
        <f t="shared" si="15"/>
        <v/>
      </c>
      <c r="U41" s="354" t="str">
        <f t="shared" si="2"/>
        <v/>
      </c>
      <c r="V41" s="350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6" t="str">
        <f t="shared" si="3"/>
        <v/>
      </c>
      <c r="AA41" s="355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5" t="str">
        <f t="shared" si="19"/>
        <v/>
      </c>
      <c r="AE41" s="354" t="str">
        <f t="shared" si="4"/>
        <v/>
      </c>
      <c r="AF41" s="355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8" t="str">
        <f t="shared" si="21"/>
        <v/>
      </c>
      <c r="AJ41" s="354" t="str">
        <f t="shared" si="5"/>
        <v/>
      </c>
      <c r="AK41" s="355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8" t="str">
        <f t="shared" si="23"/>
        <v/>
      </c>
      <c r="AP41" s="354" t="str">
        <f t="shared" si="6"/>
        <v/>
      </c>
      <c r="AQ41" s="355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7" t="str">
        <f t="shared" si="24"/>
        <v/>
      </c>
      <c r="AU41" s="354" t="str">
        <f t="shared" si="7"/>
        <v/>
      </c>
      <c r="AV41" s="505" t="str">
        <f t="shared" si="25"/>
        <v/>
      </c>
      <c r="AW41" s="66" t="str">
        <f>IF(OR(นักเรียน!Q41="ออก",AV41=""),"",ROUND(AV41/$AV$5*$AW$5,0))</f>
        <v/>
      </c>
      <c r="AX41" s="498" t="str">
        <f t="shared" si="8"/>
        <v/>
      </c>
      <c r="AY41" s="343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3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5" t="str">
        <f t="shared" si="11"/>
        <v/>
      </c>
      <c r="L42" s="354" t="str">
        <f t="shared" si="0"/>
        <v/>
      </c>
      <c r="M42" s="353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5" t="str">
        <f t="shared" si="13"/>
        <v/>
      </c>
      <c r="Q42" s="354" t="str">
        <f t="shared" si="1"/>
        <v/>
      </c>
      <c r="R42" s="355" t="str">
        <f>IF(คุณลักษณะ!L42="","",คุณลักษณะ!L42)</f>
        <v/>
      </c>
      <c r="S42" s="78" t="str">
        <f t="shared" si="14"/>
        <v/>
      </c>
      <c r="T42" s="335" t="str">
        <f t="shared" si="15"/>
        <v/>
      </c>
      <c r="U42" s="354" t="str">
        <f t="shared" si="2"/>
        <v/>
      </c>
      <c r="V42" s="350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6" t="str">
        <f t="shared" si="3"/>
        <v/>
      </c>
      <c r="AA42" s="355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5" t="str">
        <f t="shared" si="19"/>
        <v/>
      </c>
      <c r="AE42" s="354" t="str">
        <f t="shared" si="4"/>
        <v/>
      </c>
      <c r="AF42" s="355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8" t="str">
        <f t="shared" si="21"/>
        <v/>
      </c>
      <c r="AJ42" s="354" t="str">
        <f t="shared" si="5"/>
        <v/>
      </c>
      <c r="AK42" s="355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8" t="str">
        <f t="shared" si="23"/>
        <v/>
      </c>
      <c r="AP42" s="354" t="str">
        <f t="shared" si="6"/>
        <v/>
      </c>
      <c r="AQ42" s="355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7" t="str">
        <f t="shared" si="24"/>
        <v/>
      </c>
      <c r="AU42" s="354" t="str">
        <f t="shared" si="7"/>
        <v/>
      </c>
      <c r="AV42" s="505" t="str">
        <f t="shared" si="25"/>
        <v/>
      </c>
      <c r="AW42" s="66" t="str">
        <f>IF(OR(นักเรียน!Q42="ออก",AV42=""),"",ROUND(AV42/$AV$5*$AW$5,0))</f>
        <v/>
      </c>
      <c r="AX42" s="498" t="str">
        <f t="shared" si="8"/>
        <v/>
      </c>
      <c r="AY42" s="343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3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5" t="str">
        <f t="shared" si="11"/>
        <v/>
      </c>
      <c r="L43" s="354" t="str">
        <f t="shared" si="0"/>
        <v/>
      </c>
      <c r="M43" s="353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5" t="str">
        <f t="shared" si="13"/>
        <v/>
      </c>
      <c r="Q43" s="354" t="str">
        <f t="shared" si="1"/>
        <v/>
      </c>
      <c r="R43" s="355" t="str">
        <f>IF(คุณลักษณะ!L43="","",คุณลักษณะ!L43)</f>
        <v/>
      </c>
      <c r="S43" s="78" t="str">
        <f t="shared" si="14"/>
        <v/>
      </c>
      <c r="T43" s="335" t="str">
        <f t="shared" si="15"/>
        <v/>
      </c>
      <c r="U43" s="354" t="str">
        <f t="shared" si="2"/>
        <v/>
      </c>
      <c r="V43" s="350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6" t="str">
        <f t="shared" si="3"/>
        <v/>
      </c>
      <c r="AA43" s="355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5" t="str">
        <f t="shared" si="19"/>
        <v/>
      </c>
      <c r="AE43" s="354" t="str">
        <f t="shared" si="4"/>
        <v/>
      </c>
      <c r="AF43" s="355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8" t="str">
        <f t="shared" si="21"/>
        <v/>
      </c>
      <c r="AJ43" s="354" t="str">
        <f t="shared" si="5"/>
        <v/>
      </c>
      <c r="AK43" s="355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8" t="str">
        <f t="shared" si="23"/>
        <v/>
      </c>
      <c r="AP43" s="354" t="str">
        <f t="shared" si="6"/>
        <v/>
      </c>
      <c r="AQ43" s="355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7" t="str">
        <f t="shared" si="24"/>
        <v/>
      </c>
      <c r="AU43" s="354" t="str">
        <f t="shared" si="7"/>
        <v/>
      </c>
      <c r="AV43" s="505" t="str">
        <f t="shared" si="25"/>
        <v/>
      </c>
      <c r="AW43" s="66" t="str">
        <f>IF(OR(นักเรียน!Q43="ออก",AV43=""),"",ROUND(AV43/$AV$5*$AW$5,0))</f>
        <v/>
      </c>
      <c r="AX43" s="498" t="str">
        <f t="shared" si="8"/>
        <v/>
      </c>
      <c r="AY43" s="343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3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5" t="str">
        <f t="shared" si="11"/>
        <v/>
      </c>
      <c r="L44" s="354" t="str">
        <f t="shared" si="0"/>
        <v/>
      </c>
      <c r="M44" s="353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5" t="str">
        <f t="shared" si="13"/>
        <v/>
      </c>
      <c r="Q44" s="354" t="str">
        <f t="shared" si="1"/>
        <v/>
      </c>
      <c r="R44" s="355" t="str">
        <f>IF(คุณลักษณะ!L44="","",คุณลักษณะ!L44)</f>
        <v/>
      </c>
      <c r="S44" s="78" t="str">
        <f t="shared" si="14"/>
        <v/>
      </c>
      <c r="T44" s="335" t="str">
        <f t="shared" si="15"/>
        <v/>
      </c>
      <c r="U44" s="354" t="str">
        <f t="shared" si="2"/>
        <v/>
      </c>
      <c r="V44" s="350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6" t="str">
        <f t="shared" si="3"/>
        <v/>
      </c>
      <c r="AA44" s="355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5" t="str">
        <f t="shared" si="19"/>
        <v/>
      </c>
      <c r="AE44" s="354" t="str">
        <f t="shared" si="4"/>
        <v/>
      </c>
      <c r="AF44" s="355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8" t="str">
        <f t="shared" si="21"/>
        <v/>
      </c>
      <c r="AJ44" s="354" t="str">
        <f t="shared" si="5"/>
        <v/>
      </c>
      <c r="AK44" s="355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8" t="str">
        <f t="shared" si="23"/>
        <v/>
      </c>
      <c r="AP44" s="354" t="str">
        <f t="shared" si="6"/>
        <v/>
      </c>
      <c r="AQ44" s="355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7" t="str">
        <f t="shared" si="24"/>
        <v/>
      </c>
      <c r="AU44" s="354" t="str">
        <f t="shared" si="7"/>
        <v/>
      </c>
      <c r="AV44" s="505" t="str">
        <f t="shared" si="25"/>
        <v/>
      </c>
      <c r="AW44" s="66" t="str">
        <f>IF(OR(นักเรียน!Q44="ออก",AV44=""),"",ROUND(AV44/$AV$5*$AW$5,0))</f>
        <v/>
      </c>
      <c r="AX44" s="498" t="str">
        <f t="shared" si="8"/>
        <v/>
      </c>
      <c r="AY44" s="343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3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5" t="str">
        <f t="shared" si="11"/>
        <v/>
      </c>
      <c r="L45" s="354" t="str">
        <f t="shared" si="0"/>
        <v/>
      </c>
      <c r="M45" s="353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5" t="str">
        <f t="shared" si="13"/>
        <v/>
      </c>
      <c r="Q45" s="354" t="str">
        <f t="shared" si="1"/>
        <v/>
      </c>
      <c r="R45" s="355" t="str">
        <f>IF(คุณลักษณะ!L45="","",คุณลักษณะ!L45)</f>
        <v/>
      </c>
      <c r="S45" s="78" t="str">
        <f t="shared" si="14"/>
        <v/>
      </c>
      <c r="T45" s="335" t="str">
        <f t="shared" si="15"/>
        <v/>
      </c>
      <c r="U45" s="354" t="str">
        <f t="shared" si="2"/>
        <v/>
      </c>
      <c r="V45" s="350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6" t="str">
        <f t="shared" si="3"/>
        <v/>
      </c>
      <c r="AA45" s="355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5" t="str">
        <f t="shared" si="19"/>
        <v/>
      </c>
      <c r="AE45" s="354" t="str">
        <f t="shared" si="4"/>
        <v/>
      </c>
      <c r="AF45" s="355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8" t="str">
        <f t="shared" si="21"/>
        <v/>
      </c>
      <c r="AJ45" s="354" t="str">
        <f t="shared" si="5"/>
        <v/>
      </c>
      <c r="AK45" s="355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8" t="str">
        <f t="shared" si="23"/>
        <v/>
      </c>
      <c r="AP45" s="354" t="str">
        <f t="shared" si="6"/>
        <v/>
      </c>
      <c r="AQ45" s="355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7" t="str">
        <f t="shared" si="24"/>
        <v/>
      </c>
      <c r="AU45" s="354" t="str">
        <f t="shared" si="7"/>
        <v/>
      </c>
      <c r="AV45" s="505" t="str">
        <f t="shared" si="25"/>
        <v/>
      </c>
      <c r="AW45" s="66" t="str">
        <f>IF(OR(นักเรียน!Q45="ออก",AV45=""),"",ROUND(AV45/$AV$5*$AW$5,0))</f>
        <v/>
      </c>
      <c r="AX45" s="498" t="str">
        <f t="shared" si="8"/>
        <v/>
      </c>
      <c r="AY45" s="343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3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4" t="str">
        <f t="shared" ref="K46:K55" si="28">IF(J46="","",ROUND(J46/$J$5*$K$5,0))</f>
        <v/>
      </c>
      <c r="L46" s="354" t="str">
        <f t="shared" ref="L46:L55" si="29">IF(K46="","",VLOOKUP(K46,grad2,4,TRUE))</f>
        <v/>
      </c>
      <c r="M46" s="353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4" t="str">
        <f t="shared" ref="P46:P55" si="31">IF(O46="","",ROUND(O46/$O$5*$P$5,0))</f>
        <v/>
      </c>
      <c r="Q46" s="354" t="str">
        <f t="shared" ref="Q46:Q55" si="32">IF(P46="","",VLOOKUP(P46,grad2,4,TRUE))</f>
        <v/>
      </c>
      <c r="R46" s="355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4" t="str">
        <f t="shared" ref="T46:T55" si="34">IF(S46="","",ROUND(S46/$S$5*$T$5,0))</f>
        <v/>
      </c>
      <c r="U46" s="354" t="str">
        <f t="shared" ref="U46:U55" si="35">IF(T46="","",VLOOKUP(T46,grad2,4,TRUE))</f>
        <v/>
      </c>
      <c r="V46" s="350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4" t="str">
        <f t="shared" ref="Y46:Y55" si="37">IF(X46="","",ROUND(X46/$X$5*$Y$5,0))</f>
        <v/>
      </c>
      <c r="Z46" s="356" t="str">
        <f t="shared" ref="Z46:Z55" si="38">IF(Y46="","",VLOOKUP(Y46,grad2,4,TRUE))</f>
        <v/>
      </c>
      <c r="AA46" s="355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4" t="str">
        <f t="shared" ref="AD46:AD55" si="40">IF(AC46="","",ROUND(AC46/$AC$5*$AD$5,0))</f>
        <v/>
      </c>
      <c r="AE46" s="354" t="str">
        <f t="shared" ref="AE46:AE55" si="41">IF(AD46="","",VLOOKUP(AD46,grad2,4,TRUE))</f>
        <v/>
      </c>
      <c r="AF46" s="355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5" t="str">
        <f t="shared" ref="AI46:AI55" si="43">IF(AH46="","",ROUND(AH46/$AH$5*$AI$5,0))</f>
        <v/>
      </c>
      <c r="AJ46" s="354" t="str">
        <f t="shared" ref="AJ46:AJ55" si="44">IF(AI46="","",VLOOKUP(AI46,grad2,4,TRUE))</f>
        <v/>
      </c>
      <c r="AK46" s="355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5" t="str">
        <f t="shared" ref="AO46:AO55" si="46">IF(AN46="","",ROUND(AN46/$AN$5*$AO$5,0))</f>
        <v/>
      </c>
      <c r="AP46" s="354" t="str">
        <f t="shared" ref="AP46:AP55" si="47">IF(AO46="","",VLOOKUP(AO46,grad2,4,TRUE))</f>
        <v/>
      </c>
      <c r="AQ46" s="355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7" t="str">
        <f t="shared" si="24"/>
        <v/>
      </c>
      <c r="AU46" s="354" t="str">
        <f t="shared" si="7"/>
        <v/>
      </c>
      <c r="AV46" s="505" t="str">
        <f t="shared" si="25"/>
        <v/>
      </c>
      <c r="AW46" s="66" t="str">
        <f>IF(OR(นักเรียน!Q46="ออก",AV46=""),"",ROUND(AV46/$AV$5*$AW$5,0))</f>
        <v/>
      </c>
      <c r="AX46" s="498" t="str">
        <f t="shared" ref="AX46:AX55" si="48">IF(AW46="","",VLOOKUP(AW46,grad2,5,TRUE))</f>
        <v/>
      </c>
      <c r="AY46" s="343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3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4" t="str">
        <f t="shared" si="28"/>
        <v/>
      </c>
      <c r="L47" s="354" t="str">
        <f t="shared" si="29"/>
        <v/>
      </c>
      <c r="M47" s="353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4" t="str">
        <f t="shared" si="31"/>
        <v/>
      </c>
      <c r="Q47" s="354" t="str">
        <f t="shared" si="32"/>
        <v/>
      </c>
      <c r="R47" s="355" t="str">
        <f>IF(คุณลักษณะ!L47="","",คุณลักษณะ!L47)</f>
        <v/>
      </c>
      <c r="S47" s="78" t="str">
        <f t="shared" si="33"/>
        <v/>
      </c>
      <c r="T47" s="484" t="str">
        <f t="shared" si="34"/>
        <v/>
      </c>
      <c r="U47" s="354" t="str">
        <f t="shared" si="35"/>
        <v/>
      </c>
      <c r="V47" s="350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4" t="str">
        <f t="shared" si="37"/>
        <v/>
      </c>
      <c r="Z47" s="356" t="str">
        <f t="shared" si="38"/>
        <v/>
      </c>
      <c r="AA47" s="355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4" t="str">
        <f t="shared" si="40"/>
        <v/>
      </c>
      <c r="AE47" s="354" t="str">
        <f t="shared" si="41"/>
        <v/>
      </c>
      <c r="AF47" s="355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5" t="str">
        <f t="shared" si="43"/>
        <v/>
      </c>
      <c r="AJ47" s="354" t="str">
        <f t="shared" si="44"/>
        <v/>
      </c>
      <c r="AK47" s="355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5" t="str">
        <f t="shared" si="46"/>
        <v/>
      </c>
      <c r="AP47" s="354" t="str">
        <f t="shared" si="47"/>
        <v/>
      </c>
      <c r="AQ47" s="355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7" t="str">
        <f t="shared" si="24"/>
        <v/>
      </c>
      <c r="AU47" s="354" t="str">
        <f t="shared" si="7"/>
        <v/>
      </c>
      <c r="AV47" s="505" t="str">
        <f t="shared" si="25"/>
        <v/>
      </c>
      <c r="AW47" s="66" t="str">
        <f>IF(OR(นักเรียน!Q47="ออก",AV47=""),"",ROUND(AV47/$AV$5*$AW$5,0))</f>
        <v/>
      </c>
      <c r="AX47" s="498" t="str">
        <f t="shared" si="48"/>
        <v/>
      </c>
      <c r="AY47" s="343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3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4" t="str">
        <f t="shared" si="28"/>
        <v/>
      </c>
      <c r="L48" s="354" t="str">
        <f t="shared" si="29"/>
        <v/>
      </c>
      <c r="M48" s="353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4" t="str">
        <f t="shared" si="31"/>
        <v/>
      </c>
      <c r="Q48" s="354" t="str">
        <f t="shared" si="32"/>
        <v/>
      </c>
      <c r="R48" s="355" t="str">
        <f>IF(คุณลักษณะ!L48="","",คุณลักษณะ!L48)</f>
        <v/>
      </c>
      <c r="S48" s="78" t="str">
        <f t="shared" si="33"/>
        <v/>
      </c>
      <c r="T48" s="484" t="str">
        <f t="shared" si="34"/>
        <v/>
      </c>
      <c r="U48" s="354" t="str">
        <f t="shared" si="35"/>
        <v/>
      </c>
      <c r="V48" s="350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4" t="str">
        <f t="shared" si="37"/>
        <v/>
      </c>
      <c r="Z48" s="356" t="str">
        <f t="shared" si="38"/>
        <v/>
      </c>
      <c r="AA48" s="355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4" t="str">
        <f t="shared" si="40"/>
        <v/>
      </c>
      <c r="AE48" s="354" t="str">
        <f t="shared" si="41"/>
        <v/>
      </c>
      <c r="AF48" s="355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5" t="str">
        <f t="shared" si="43"/>
        <v/>
      </c>
      <c r="AJ48" s="354" t="str">
        <f t="shared" si="44"/>
        <v/>
      </c>
      <c r="AK48" s="355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5" t="str">
        <f t="shared" si="46"/>
        <v/>
      </c>
      <c r="AP48" s="354" t="str">
        <f t="shared" si="47"/>
        <v/>
      </c>
      <c r="AQ48" s="355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7" t="str">
        <f t="shared" si="24"/>
        <v/>
      </c>
      <c r="AU48" s="354" t="str">
        <f t="shared" si="7"/>
        <v/>
      </c>
      <c r="AV48" s="505" t="str">
        <f t="shared" si="25"/>
        <v/>
      </c>
      <c r="AW48" s="66" t="str">
        <f>IF(OR(นักเรียน!Q48="ออก",AV48=""),"",ROUND(AV48/$AV$5*$AW$5,0))</f>
        <v/>
      </c>
      <c r="AX48" s="498" t="str">
        <f t="shared" si="48"/>
        <v/>
      </c>
      <c r="AY48" s="343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3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4" t="str">
        <f t="shared" si="28"/>
        <v/>
      </c>
      <c r="L49" s="354" t="str">
        <f t="shared" si="29"/>
        <v/>
      </c>
      <c r="M49" s="353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4" t="str">
        <f t="shared" si="31"/>
        <v/>
      </c>
      <c r="Q49" s="354" t="str">
        <f t="shared" si="32"/>
        <v/>
      </c>
      <c r="R49" s="355" t="str">
        <f>IF(คุณลักษณะ!L49="","",คุณลักษณะ!L49)</f>
        <v/>
      </c>
      <c r="S49" s="78" t="str">
        <f t="shared" si="33"/>
        <v/>
      </c>
      <c r="T49" s="484" t="str">
        <f t="shared" si="34"/>
        <v/>
      </c>
      <c r="U49" s="354" t="str">
        <f t="shared" si="35"/>
        <v/>
      </c>
      <c r="V49" s="350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4" t="str">
        <f t="shared" si="37"/>
        <v/>
      </c>
      <c r="Z49" s="356" t="str">
        <f t="shared" si="38"/>
        <v/>
      </c>
      <c r="AA49" s="355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4" t="str">
        <f t="shared" si="40"/>
        <v/>
      </c>
      <c r="AE49" s="354" t="str">
        <f t="shared" si="41"/>
        <v/>
      </c>
      <c r="AF49" s="355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5" t="str">
        <f t="shared" si="43"/>
        <v/>
      </c>
      <c r="AJ49" s="354" t="str">
        <f t="shared" si="44"/>
        <v/>
      </c>
      <c r="AK49" s="355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5" t="str">
        <f t="shared" si="46"/>
        <v/>
      </c>
      <c r="AP49" s="354" t="str">
        <f t="shared" si="47"/>
        <v/>
      </c>
      <c r="AQ49" s="355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7" t="str">
        <f t="shared" si="24"/>
        <v/>
      </c>
      <c r="AU49" s="354" t="str">
        <f t="shared" si="7"/>
        <v/>
      </c>
      <c r="AV49" s="505" t="str">
        <f t="shared" si="25"/>
        <v/>
      </c>
      <c r="AW49" s="66" t="str">
        <f>IF(OR(นักเรียน!Q49="ออก",AV49=""),"",ROUND(AV49/$AV$5*$AW$5,0))</f>
        <v/>
      </c>
      <c r="AX49" s="498" t="str">
        <f t="shared" si="48"/>
        <v/>
      </c>
      <c r="AY49" s="343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3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4" t="str">
        <f t="shared" si="28"/>
        <v/>
      </c>
      <c r="L50" s="354" t="str">
        <f t="shared" si="29"/>
        <v/>
      </c>
      <c r="M50" s="353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4" t="str">
        <f t="shared" si="31"/>
        <v/>
      </c>
      <c r="Q50" s="354" t="str">
        <f t="shared" si="32"/>
        <v/>
      </c>
      <c r="R50" s="355" t="str">
        <f>IF(คุณลักษณะ!L50="","",คุณลักษณะ!L50)</f>
        <v/>
      </c>
      <c r="S50" s="78" t="str">
        <f t="shared" si="33"/>
        <v/>
      </c>
      <c r="T50" s="484" t="str">
        <f t="shared" si="34"/>
        <v/>
      </c>
      <c r="U50" s="354" t="str">
        <f t="shared" si="35"/>
        <v/>
      </c>
      <c r="V50" s="350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4" t="str">
        <f t="shared" si="37"/>
        <v/>
      </c>
      <c r="Z50" s="356" t="str">
        <f t="shared" si="38"/>
        <v/>
      </c>
      <c r="AA50" s="355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4" t="str">
        <f t="shared" si="40"/>
        <v/>
      </c>
      <c r="AE50" s="354" t="str">
        <f t="shared" si="41"/>
        <v/>
      </c>
      <c r="AF50" s="355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5" t="str">
        <f t="shared" si="43"/>
        <v/>
      </c>
      <c r="AJ50" s="354" t="str">
        <f t="shared" si="44"/>
        <v/>
      </c>
      <c r="AK50" s="355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5" t="str">
        <f t="shared" si="46"/>
        <v/>
      </c>
      <c r="AP50" s="354" t="str">
        <f t="shared" si="47"/>
        <v/>
      </c>
      <c r="AQ50" s="355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7" t="str">
        <f t="shared" si="24"/>
        <v/>
      </c>
      <c r="AU50" s="354" t="str">
        <f t="shared" si="7"/>
        <v/>
      </c>
      <c r="AV50" s="505" t="str">
        <f t="shared" si="25"/>
        <v/>
      </c>
      <c r="AW50" s="66" t="str">
        <f>IF(OR(นักเรียน!Q50="ออก",AV50=""),"",ROUND(AV50/$AV$5*$AW$5,0))</f>
        <v/>
      </c>
      <c r="AX50" s="498" t="str">
        <f t="shared" si="48"/>
        <v/>
      </c>
      <c r="AY50" s="343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3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4" t="str">
        <f t="shared" si="28"/>
        <v/>
      </c>
      <c r="L51" s="354" t="str">
        <f t="shared" si="29"/>
        <v/>
      </c>
      <c r="M51" s="353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4" t="str">
        <f t="shared" si="31"/>
        <v/>
      </c>
      <c r="Q51" s="354" t="str">
        <f t="shared" si="32"/>
        <v/>
      </c>
      <c r="R51" s="355" t="str">
        <f>IF(คุณลักษณะ!L51="","",คุณลักษณะ!L51)</f>
        <v/>
      </c>
      <c r="S51" s="78" t="str">
        <f t="shared" si="33"/>
        <v/>
      </c>
      <c r="T51" s="484" t="str">
        <f t="shared" si="34"/>
        <v/>
      </c>
      <c r="U51" s="354" t="str">
        <f t="shared" si="35"/>
        <v/>
      </c>
      <c r="V51" s="350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4" t="str">
        <f t="shared" si="37"/>
        <v/>
      </c>
      <c r="Z51" s="356" t="str">
        <f t="shared" si="38"/>
        <v/>
      </c>
      <c r="AA51" s="355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4" t="str">
        <f t="shared" si="40"/>
        <v/>
      </c>
      <c r="AE51" s="354" t="str">
        <f t="shared" si="41"/>
        <v/>
      </c>
      <c r="AF51" s="355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5" t="str">
        <f t="shared" si="43"/>
        <v/>
      </c>
      <c r="AJ51" s="354" t="str">
        <f t="shared" si="44"/>
        <v/>
      </c>
      <c r="AK51" s="355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5" t="str">
        <f t="shared" si="46"/>
        <v/>
      </c>
      <c r="AP51" s="354" t="str">
        <f t="shared" si="47"/>
        <v/>
      </c>
      <c r="AQ51" s="355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7" t="str">
        <f t="shared" si="24"/>
        <v/>
      </c>
      <c r="AU51" s="354" t="str">
        <f t="shared" si="7"/>
        <v/>
      </c>
      <c r="AV51" s="505" t="str">
        <f t="shared" si="25"/>
        <v/>
      </c>
      <c r="AW51" s="66" t="str">
        <f>IF(OR(นักเรียน!Q51="ออก",AV51=""),"",ROUND(AV51/$AV$5*$AW$5,0))</f>
        <v/>
      </c>
      <c r="AX51" s="498" t="str">
        <f t="shared" si="48"/>
        <v/>
      </c>
      <c r="AY51" s="343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3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4" t="str">
        <f t="shared" si="28"/>
        <v/>
      </c>
      <c r="L52" s="354" t="str">
        <f t="shared" si="29"/>
        <v/>
      </c>
      <c r="M52" s="353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4" t="str">
        <f t="shared" si="31"/>
        <v/>
      </c>
      <c r="Q52" s="354" t="str">
        <f t="shared" si="32"/>
        <v/>
      </c>
      <c r="R52" s="355" t="str">
        <f>IF(คุณลักษณะ!L52="","",คุณลักษณะ!L52)</f>
        <v/>
      </c>
      <c r="S52" s="78" t="str">
        <f t="shared" si="33"/>
        <v/>
      </c>
      <c r="T52" s="484" t="str">
        <f t="shared" si="34"/>
        <v/>
      </c>
      <c r="U52" s="354" t="str">
        <f t="shared" si="35"/>
        <v/>
      </c>
      <c r="V52" s="350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4" t="str">
        <f t="shared" si="37"/>
        <v/>
      </c>
      <c r="Z52" s="356" t="str">
        <f t="shared" si="38"/>
        <v/>
      </c>
      <c r="AA52" s="355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4" t="str">
        <f t="shared" si="40"/>
        <v/>
      </c>
      <c r="AE52" s="354" t="str">
        <f t="shared" si="41"/>
        <v/>
      </c>
      <c r="AF52" s="355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5" t="str">
        <f t="shared" si="43"/>
        <v/>
      </c>
      <c r="AJ52" s="354" t="str">
        <f t="shared" si="44"/>
        <v/>
      </c>
      <c r="AK52" s="355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5" t="str">
        <f t="shared" si="46"/>
        <v/>
      </c>
      <c r="AP52" s="354" t="str">
        <f t="shared" si="47"/>
        <v/>
      </c>
      <c r="AQ52" s="355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7" t="str">
        <f t="shared" si="24"/>
        <v/>
      </c>
      <c r="AU52" s="354" t="str">
        <f t="shared" si="7"/>
        <v/>
      </c>
      <c r="AV52" s="505" t="str">
        <f t="shared" si="25"/>
        <v/>
      </c>
      <c r="AW52" s="66" t="str">
        <f>IF(OR(นักเรียน!Q52="ออก",AV52=""),"",ROUND(AV52/$AV$5*$AW$5,0))</f>
        <v/>
      </c>
      <c r="AX52" s="498" t="str">
        <f t="shared" si="48"/>
        <v/>
      </c>
      <c r="AY52" s="343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3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4" t="str">
        <f t="shared" si="28"/>
        <v/>
      </c>
      <c r="L53" s="354" t="str">
        <f t="shared" si="29"/>
        <v/>
      </c>
      <c r="M53" s="353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4" t="str">
        <f t="shared" si="31"/>
        <v/>
      </c>
      <c r="Q53" s="354" t="str">
        <f t="shared" si="32"/>
        <v/>
      </c>
      <c r="R53" s="355" t="str">
        <f>IF(คุณลักษณะ!L53="","",คุณลักษณะ!L53)</f>
        <v/>
      </c>
      <c r="S53" s="78" t="str">
        <f t="shared" si="33"/>
        <v/>
      </c>
      <c r="T53" s="484" t="str">
        <f t="shared" si="34"/>
        <v/>
      </c>
      <c r="U53" s="354" t="str">
        <f t="shared" si="35"/>
        <v/>
      </c>
      <c r="V53" s="350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4" t="str">
        <f t="shared" si="37"/>
        <v/>
      </c>
      <c r="Z53" s="356" t="str">
        <f t="shared" si="38"/>
        <v/>
      </c>
      <c r="AA53" s="355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4" t="str">
        <f t="shared" si="40"/>
        <v/>
      </c>
      <c r="AE53" s="354" t="str">
        <f t="shared" si="41"/>
        <v/>
      </c>
      <c r="AF53" s="355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5" t="str">
        <f t="shared" si="43"/>
        <v/>
      </c>
      <c r="AJ53" s="354" t="str">
        <f t="shared" si="44"/>
        <v/>
      </c>
      <c r="AK53" s="355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5" t="str">
        <f t="shared" si="46"/>
        <v/>
      </c>
      <c r="AP53" s="354" t="str">
        <f t="shared" si="47"/>
        <v/>
      </c>
      <c r="AQ53" s="355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7" t="str">
        <f t="shared" si="24"/>
        <v/>
      </c>
      <c r="AU53" s="354" t="str">
        <f t="shared" si="7"/>
        <v/>
      </c>
      <c r="AV53" s="505" t="str">
        <f t="shared" si="25"/>
        <v/>
      </c>
      <c r="AW53" s="66" t="str">
        <f>IF(OR(นักเรียน!Q53="ออก",AV53=""),"",ROUND(AV53/$AV$5*$AW$5,0))</f>
        <v/>
      </c>
      <c r="AX53" s="498" t="str">
        <f t="shared" si="48"/>
        <v/>
      </c>
      <c r="AY53" s="343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3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4" t="str">
        <f t="shared" si="28"/>
        <v/>
      </c>
      <c r="L54" s="354" t="str">
        <f t="shared" si="29"/>
        <v/>
      </c>
      <c r="M54" s="353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4" t="str">
        <f t="shared" si="31"/>
        <v/>
      </c>
      <c r="Q54" s="354" t="str">
        <f t="shared" si="32"/>
        <v/>
      </c>
      <c r="R54" s="355" t="str">
        <f>IF(คุณลักษณะ!L54="","",คุณลักษณะ!L54)</f>
        <v/>
      </c>
      <c r="S54" s="78" t="str">
        <f t="shared" si="33"/>
        <v/>
      </c>
      <c r="T54" s="484" t="str">
        <f t="shared" si="34"/>
        <v/>
      </c>
      <c r="U54" s="354" t="str">
        <f t="shared" si="35"/>
        <v/>
      </c>
      <c r="V54" s="350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4" t="str">
        <f t="shared" si="37"/>
        <v/>
      </c>
      <c r="Z54" s="356" t="str">
        <f t="shared" si="38"/>
        <v/>
      </c>
      <c r="AA54" s="355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4" t="str">
        <f t="shared" si="40"/>
        <v/>
      </c>
      <c r="AE54" s="354" t="str">
        <f t="shared" si="41"/>
        <v/>
      </c>
      <c r="AF54" s="355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5" t="str">
        <f t="shared" si="43"/>
        <v/>
      </c>
      <c r="AJ54" s="354" t="str">
        <f t="shared" si="44"/>
        <v/>
      </c>
      <c r="AK54" s="355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5" t="str">
        <f t="shared" si="46"/>
        <v/>
      </c>
      <c r="AP54" s="354" t="str">
        <f t="shared" si="47"/>
        <v/>
      </c>
      <c r="AQ54" s="355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7" t="str">
        <f t="shared" si="24"/>
        <v/>
      </c>
      <c r="AU54" s="354" t="str">
        <f t="shared" si="7"/>
        <v/>
      </c>
      <c r="AV54" s="505" t="str">
        <f t="shared" si="25"/>
        <v/>
      </c>
      <c r="AW54" s="66" t="str">
        <f>IF(OR(นักเรียน!Q54="ออก",AV54=""),"",ROUND(AV54/$AV$5*$AW$5,0))</f>
        <v/>
      </c>
      <c r="AX54" s="498" t="str">
        <f t="shared" si="48"/>
        <v/>
      </c>
      <c r="AY54" s="343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3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4" t="str">
        <f t="shared" si="28"/>
        <v/>
      </c>
      <c r="L55" s="354" t="str">
        <f t="shared" si="29"/>
        <v/>
      </c>
      <c r="M55" s="353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4" t="str">
        <f t="shared" si="31"/>
        <v/>
      </c>
      <c r="Q55" s="354" t="str">
        <f t="shared" si="32"/>
        <v/>
      </c>
      <c r="R55" s="355" t="str">
        <f>IF(คุณลักษณะ!L55="","",คุณลักษณะ!L55)</f>
        <v/>
      </c>
      <c r="S55" s="78" t="str">
        <f t="shared" si="33"/>
        <v/>
      </c>
      <c r="T55" s="484" t="str">
        <f t="shared" si="34"/>
        <v/>
      </c>
      <c r="U55" s="354" t="str">
        <f t="shared" si="35"/>
        <v/>
      </c>
      <c r="V55" s="350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4" t="str">
        <f t="shared" si="37"/>
        <v/>
      </c>
      <c r="Z55" s="356" t="str">
        <f t="shared" si="38"/>
        <v/>
      </c>
      <c r="AA55" s="355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4" t="str">
        <f t="shared" si="40"/>
        <v/>
      </c>
      <c r="AE55" s="354" t="str">
        <f t="shared" si="41"/>
        <v/>
      </c>
      <c r="AF55" s="355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5" t="str">
        <f t="shared" si="43"/>
        <v/>
      </c>
      <c r="AJ55" s="354" t="str">
        <f t="shared" si="44"/>
        <v/>
      </c>
      <c r="AK55" s="355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5" t="str">
        <f t="shared" si="46"/>
        <v/>
      </c>
      <c r="AP55" s="354" t="str">
        <f t="shared" si="47"/>
        <v/>
      </c>
      <c r="AQ55" s="355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7" t="str">
        <f t="shared" si="24"/>
        <v/>
      </c>
      <c r="AU55" s="354" t="str">
        <f t="shared" si="7"/>
        <v/>
      </c>
      <c r="AV55" s="505" t="str">
        <f t="shared" si="25"/>
        <v/>
      </c>
      <c r="AW55" s="66" t="str">
        <f>IF(OR(นักเรียน!Q55="ออก",AV55=""),"",ROUND(AV55/$AV$5*$AW$5,0))</f>
        <v/>
      </c>
      <c r="AX55" s="498" t="str">
        <f t="shared" si="48"/>
        <v/>
      </c>
      <c r="AY55" s="343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>
      <c r="A2" s="115"/>
      <c r="B2" s="630" t="s">
        <v>0</v>
      </c>
      <c r="C2" s="630" t="s">
        <v>1</v>
      </c>
      <c r="D2" s="632" t="s">
        <v>2</v>
      </c>
      <c r="E2" s="315"/>
      <c r="F2" s="666" t="s">
        <v>140</v>
      </c>
      <c r="G2" s="667"/>
      <c r="H2" s="667"/>
      <c r="I2" s="667"/>
      <c r="J2" s="667"/>
      <c r="K2" s="668"/>
      <c r="L2" s="666" t="str">
        <f>F2</f>
        <v>ผลการประเมินการอ่าน คิดวิเคราะห์และเขียน</v>
      </c>
      <c r="M2" s="667"/>
      <c r="N2" s="667"/>
      <c r="O2" s="668"/>
      <c r="P2" s="660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>
      <c r="A3" s="137"/>
      <c r="B3" s="630"/>
      <c r="C3" s="630"/>
      <c r="D3" s="632"/>
      <c r="E3" s="88"/>
      <c r="F3" s="661" t="s">
        <v>137</v>
      </c>
      <c r="G3" s="661"/>
      <c r="H3" s="661" t="s">
        <v>139</v>
      </c>
      <c r="I3" s="661"/>
      <c r="J3" s="317" t="s">
        <v>138</v>
      </c>
      <c r="K3" s="660" t="s">
        <v>9</v>
      </c>
      <c r="L3" s="660" t="s">
        <v>134</v>
      </c>
      <c r="M3" s="647" t="s">
        <v>61</v>
      </c>
      <c r="N3" s="647" t="s">
        <v>136</v>
      </c>
      <c r="O3" s="662" t="s">
        <v>146</v>
      </c>
      <c r="P3" s="660"/>
      <c r="Q3" s="137"/>
      <c r="R3" s="137"/>
      <c r="S3" s="137"/>
      <c r="T3" s="137"/>
      <c r="U3" s="137"/>
      <c r="V3" s="137"/>
    </row>
    <row r="4" spans="1:22" ht="18" customHeight="1">
      <c r="A4" s="115"/>
      <c r="B4" s="630"/>
      <c r="C4" s="630"/>
      <c r="D4" s="633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0"/>
      <c r="L4" s="660"/>
      <c r="M4" s="647"/>
      <c r="N4" s="647"/>
      <c r="O4" s="662"/>
      <c r="P4" s="660"/>
      <c r="Q4" s="115"/>
      <c r="R4" s="115"/>
      <c r="S4" s="115"/>
      <c r="T4" s="115"/>
      <c r="U4" s="115"/>
      <c r="V4" s="115"/>
    </row>
    <row r="5" spans="1:22" ht="18" customHeight="1" thickBot="1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8"/>
      <c r="N5" s="648"/>
      <c r="O5" s="663"/>
      <c r="P5" s="653"/>
      <c r="Q5" s="115"/>
      <c r="R5" s="115"/>
      <c r="S5" s="115"/>
      <c r="T5" s="115"/>
      <c r="U5" s="115"/>
      <c r="V5" s="115"/>
    </row>
    <row r="6" spans="1:22" ht="15.75" customHeight="1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484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484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484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484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484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484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484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484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484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484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>
      <c r="A2" s="115"/>
      <c r="B2" s="630" t="s">
        <v>0</v>
      </c>
      <c r="C2" s="630" t="s">
        <v>1</v>
      </c>
      <c r="D2" s="632" t="s">
        <v>2</v>
      </c>
      <c r="E2" s="315"/>
      <c r="F2" s="695" t="s">
        <v>140</v>
      </c>
      <c r="G2" s="695"/>
      <c r="H2" s="695"/>
      <c r="I2" s="695"/>
      <c r="J2" s="695"/>
      <c r="K2" s="695"/>
      <c r="L2" s="695"/>
      <c r="M2" s="695"/>
      <c r="N2" s="695"/>
      <c r="O2" s="695"/>
      <c r="P2" s="690" t="str">
        <f>F2</f>
        <v>ผลการประเมินการอ่าน คิดวิเคราะห์และเขียน</v>
      </c>
      <c r="Q2" s="691"/>
      <c r="R2" s="691"/>
      <c r="S2" s="691"/>
      <c r="T2" s="691"/>
      <c r="U2" s="691"/>
      <c r="V2" s="691"/>
      <c r="W2" s="691"/>
      <c r="X2" s="692"/>
      <c r="Y2" s="684" t="s">
        <v>51</v>
      </c>
      <c r="Z2" s="115"/>
      <c r="AA2" s="115"/>
      <c r="AB2" s="115"/>
      <c r="AC2" s="115"/>
      <c r="AD2" s="115"/>
    </row>
    <row r="3" spans="1:36" s="4" customFormat="1" ht="18" customHeight="1">
      <c r="A3" s="137"/>
      <c r="B3" s="630"/>
      <c r="C3" s="630"/>
      <c r="D3" s="632"/>
      <c r="E3" s="358"/>
      <c r="F3" s="675" t="str">
        <f>คิดวิเคราะห์!F3</f>
        <v>การอ่าน</v>
      </c>
      <c r="G3" s="676"/>
      <c r="H3" s="676"/>
      <c r="I3" s="676"/>
      <c r="J3" s="677"/>
      <c r="K3" s="675" t="s">
        <v>139</v>
      </c>
      <c r="L3" s="676"/>
      <c r="M3" s="676"/>
      <c r="N3" s="676"/>
      <c r="O3" s="677"/>
      <c r="P3" s="675" t="s">
        <v>138</v>
      </c>
      <c r="Q3" s="676"/>
      <c r="R3" s="676"/>
      <c r="S3" s="677"/>
      <c r="T3" s="693" t="s">
        <v>9</v>
      </c>
      <c r="U3" s="669" t="s">
        <v>134</v>
      </c>
      <c r="V3" s="674" t="s">
        <v>61</v>
      </c>
      <c r="W3" s="674" t="s">
        <v>136</v>
      </c>
      <c r="X3" s="687" t="s">
        <v>146</v>
      </c>
      <c r="Y3" s="684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>
      <c r="A4" s="115"/>
      <c r="B4" s="630"/>
      <c r="C4" s="630"/>
      <c r="D4" s="633"/>
      <c r="E4" s="345" t="s">
        <v>141</v>
      </c>
      <c r="F4" s="359">
        <v>1</v>
      </c>
      <c r="G4" s="82">
        <v>2</v>
      </c>
      <c r="H4" s="73" t="s">
        <v>4</v>
      </c>
      <c r="I4" s="73" t="s">
        <v>134</v>
      </c>
      <c r="J4" s="678" t="s">
        <v>135</v>
      </c>
      <c r="K4" s="359">
        <v>3</v>
      </c>
      <c r="L4" s="82">
        <v>4</v>
      </c>
      <c r="M4" s="73" t="s">
        <v>4</v>
      </c>
      <c r="N4" s="73" t="s">
        <v>134</v>
      </c>
      <c r="O4" s="678" t="s">
        <v>135</v>
      </c>
      <c r="P4" s="359">
        <v>5</v>
      </c>
      <c r="Q4" s="73" t="s">
        <v>4</v>
      </c>
      <c r="R4" s="73" t="s">
        <v>134</v>
      </c>
      <c r="S4" s="678" t="s">
        <v>135</v>
      </c>
      <c r="T4" s="694"/>
      <c r="U4" s="670"/>
      <c r="V4" s="647"/>
      <c r="W4" s="647"/>
      <c r="X4" s="688"/>
      <c r="Y4" s="684"/>
      <c r="Z4" s="115"/>
      <c r="AA4" s="115"/>
      <c r="AB4" s="115"/>
      <c r="AC4" s="115"/>
      <c r="AD4" s="115"/>
    </row>
    <row r="5" spans="1:36" ht="18" customHeight="1" thickBot="1">
      <c r="A5" s="115"/>
      <c r="B5" s="631"/>
      <c r="C5" s="631"/>
      <c r="D5" s="634"/>
      <c r="E5" s="346" t="s">
        <v>3</v>
      </c>
      <c r="F5" s="352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9"/>
      <c r="K5" s="352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9"/>
      <c r="P5" s="352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9"/>
      <c r="T5" s="361" t="str">
        <f>IF(SUM(H5,M5,Q5),SUM(H5,M5,Q5),"")</f>
        <v/>
      </c>
      <c r="U5" s="337">
        <v>100</v>
      </c>
      <c r="V5" s="648"/>
      <c r="W5" s="648"/>
      <c r="X5" s="689"/>
      <c r="Y5" s="685"/>
      <c r="Z5" s="115"/>
      <c r="AA5" s="115"/>
      <c r="AB5" s="115"/>
      <c r="AC5" s="115"/>
      <c r="AD5" s="115"/>
    </row>
    <row r="6" spans="1:36" ht="15.75" customHeight="1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7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5" t="str">
        <f>IF(H6="","",ROUND(H6/$H$5*$I$5,0))</f>
        <v/>
      </c>
      <c r="J6" s="360" t="str">
        <f t="shared" ref="J6:J45" si="1">IF(I6="","",VLOOKUP(I6,grad3,4,TRUE))</f>
        <v/>
      </c>
      <c r="K6" s="357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5" t="str">
        <f>IF(M6="","",ROUND(M6/$M$5*$N$5,0))</f>
        <v/>
      </c>
      <c r="O6" s="360" t="str">
        <f t="shared" ref="O6:O45" si="3">IF(N6="","",VLOOKUP(N6,grad3,4,TRUE))</f>
        <v/>
      </c>
      <c r="P6" s="357" t="str">
        <f>IF(คิดวิเคราะห์!J6="","",คิดวิเคราะห์!J6)</f>
        <v/>
      </c>
      <c r="Q6" s="69" t="str">
        <f>IF(SUM(P6:P6),SUM(P6:P6),"")</f>
        <v/>
      </c>
      <c r="R6" s="335" t="str">
        <f>IF(Q6="","",ROUND(Q6/$Q$5*$R$5,0))</f>
        <v/>
      </c>
      <c r="S6" s="360" t="str">
        <f t="shared" ref="S6:S45" si="4">IF(R6="","",VLOOKUP(R6,grad3,4,TRUE))</f>
        <v/>
      </c>
      <c r="T6" s="362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42" t="str">
        <f t="shared" ref="V6:V45" si="6">IF(U6="","",VLOOKUP(U6,grad3,5,TRUE))</f>
        <v/>
      </c>
      <c r="W6" s="342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5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5" t="str">
        <f t="shared" ref="I7:I45" si="8">IF(H7="","",ROUND(H7/$H$5*$I$5,0))</f>
        <v/>
      </c>
      <c r="J7" s="360" t="str">
        <f t="shared" si="1"/>
        <v/>
      </c>
      <c r="K7" s="355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5" t="str">
        <f t="shared" ref="N7:N45" si="9">IF(M7="","",ROUND(M7/$M$5*$N$5,0))</f>
        <v/>
      </c>
      <c r="O7" s="360" t="str">
        <f t="shared" si="3"/>
        <v/>
      </c>
      <c r="P7" s="355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5" t="str">
        <f t="shared" ref="R7:R45" si="11">IF(Q7="","",ROUND(Q7/$Q$5*$R$5,0))</f>
        <v/>
      </c>
      <c r="S7" s="360" t="str">
        <f t="shared" si="4"/>
        <v/>
      </c>
      <c r="T7" s="363" t="str">
        <f t="shared" si="5"/>
        <v/>
      </c>
      <c r="U7" s="66" t="str">
        <f>IF(OR(นักเรียน!Q7="ออก",T7=""),"",ROUND(T7/$T$5*$U$5,0))</f>
        <v/>
      </c>
      <c r="V7" s="342" t="str">
        <f t="shared" si="6"/>
        <v/>
      </c>
      <c r="W7" s="342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5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5" t="str">
        <f t="shared" si="8"/>
        <v/>
      </c>
      <c r="J8" s="360" t="str">
        <f t="shared" si="1"/>
        <v/>
      </c>
      <c r="K8" s="355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5" t="str">
        <f t="shared" si="9"/>
        <v/>
      </c>
      <c r="O8" s="360" t="str">
        <f t="shared" si="3"/>
        <v/>
      </c>
      <c r="P8" s="355" t="str">
        <f>IF(คิดวิเคราะห์!J8="","",คิดวิเคราะห์!J8)</f>
        <v/>
      </c>
      <c r="Q8" s="78" t="str">
        <f t="shared" si="10"/>
        <v/>
      </c>
      <c r="R8" s="335" t="str">
        <f t="shared" si="11"/>
        <v/>
      </c>
      <c r="S8" s="360" t="str">
        <f t="shared" si="4"/>
        <v/>
      </c>
      <c r="T8" s="363" t="str">
        <f t="shared" si="5"/>
        <v/>
      </c>
      <c r="U8" s="66" t="str">
        <f>IF(OR(นักเรียน!Q8="ออก",T8=""),"",ROUND(T8/$T$5*$U$5,0))</f>
        <v/>
      </c>
      <c r="V8" s="342" t="str">
        <f t="shared" si="6"/>
        <v/>
      </c>
      <c r="W8" s="342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5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5" t="str">
        <f t="shared" si="8"/>
        <v/>
      </c>
      <c r="J9" s="360" t="str">
        <f t="shared" si="1"/>
        <v/>
      </c>
      <c r="K9" s="355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5" t="str">
        <f t="shared" si="9"/>
        <v/>
      </c>
      <c r="O9" s="360" t="str">
        <f t="shared" si="3"/>
        <v/>
      </c>
      <c r="P9" s="355" t="str">
        <f>IF(คิดวิเคราะห์!J9="","",คิดวิเคราะห์!J9)</f>
        <v/>
      </c>
      <c r="Q9" s="78" t="str">
        <f t="shared" si="10"/>
        <v/>
      </c>
      <c r="R9" s="335" t="str">
        <f t="shared" si="11"/>
        <v/>
      </c>
      <c r="S9" s="360" t="str">
        <f t="shared" si="4"/>
        <v/>
      </c>
      <c r="T9" s="363" t="str">
        <f t="shared" si="5"/>
        <v/>
      </c>
      <c r="U9" s="66" t="str">
        <f>IF(OR(นักเรียน!Q9="ออก",T9=""),"",ROUND(T9/$T$5*$U$5,0))</f>
        <v/>
      </c>
      <c r="V9" s="342" t="str">
        <f t="shared" si="6"/>
        <v/>
      </c>
      <c r="W9" s="342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5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5" t="str">
        <f t="shared" si="8"/>
        <v/>
      </c>
      <c r="J10" s="360" t="str">
        <f t="shared" si="1"/>
        <v/>
      </c>
      <c r="K10" s="355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5" t="str">
        <f t="shared" si="9"/>
        <v/>
      </c>
      <c r="O10" s="360" t="str">
        <f t="shared" si="3"/>
        <v/>
      </c>
      <c r="P10" s="355" t="str">
        <f>IF(คิดวิเคราะห์!J10="","",คิดวิเคราะห์!J10)</f>
        <v/>
      </c>
      <c r="Q10" s="78" t="str">
        <f t="shared" si="10"/>
        <v/>
      </c>
      <c r="R10" s="335" t="str">
        <f t="shared" si="11"/>
        <v/>
      </c>
      <c r="S10" s="360" t="str">
        <f t="shared" si="4"/>
        <v/>
      </c>
      <c r="T10" s="363" t="str">
        <f t="shared" si="5"/>
        <v/>
      </c>
      <c r="U10" s="66" t="str">
        <f>IF(OR(นักเรียน!Q10="ออก",T10=""),"",ROUND(T10/$T$5*$U$5,0))</f>
        <v/>
      </c>
      <c r="V10" s="342" t="str">
        <f t="shared" si="6"/>
        <v/>
      </c>
      <c r="W10" s="342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5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5" t="str">
        <f t="shared" si="8"/>
        <v/>
      </c>
      <c r="J11" s="360" t="str">
        <f t="shared" si="1"/>
        <v/>
      </c>
      <c r="K11" s="355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5" t="str">
        <f t="shared" si="9"/>
        <v/>
      </c>
      <c r="O11" s="360" t="str">
        <f t="shared" si="3"/>
        <v/>
      </c>
      <c r="P11" s="355" t="str">
        <f>IF(คิดวิเคราะห์!J11="","",คิดวิเคราะห์!J11)</f>
        <v/>
      </c>
      <c r="Q11" s="78" t="str">
        <f t="shared" si="10"/>
        <v/>
      </c>
      <c r="R11" s="335" t="str">
        <f t="shared" si="11"/>
        <v/>
      </c>
      <c r="S11" s="360" t="str">
        <f t="shared" si="4"/>
        <v/>
      </c>
      <c r="T11" s="363" t="str">
        <f t="shared" si="5"/>
        <v/>
      </c>
      <c r="U11" s="66" t="str">
        <f>IF(OR(นักเรียน!Q11="ออก",T11=""),"",ROUND(T11/$T$5*$U$5,0))</f>
        <v/>
      </c>
      <c r="V11" s="342" t="str">
        <f t="shared" si="6"/>
        <v/>
      </c>
      <c r="W11" s="342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5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5" t="str">
        <f t="shared" si="8"/>
        <v/>
      </c>
      <c r="J12" s="360" t="str">
        <f t="shared" si="1"/>
        <v/>
      </c>
      <c r="K12" s="355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5" t="str">
        <f t="shared" si="9"/>
        <v/>
      </c>
      <c r="O12" s="360" t="str">
        <f t="shared" si="3"/>
        <v/>
      </c>
      <c r="P12" s="355" t="str">
        <f>IF(คิดวิเคราะห์!J12="","",คิดวิเคราะห์!J12)</f>
        <v/>
      </c>
      <c r="Q12" s="78" t="str">
        <f t="shared" si="10"/>
        <v/>
      </c>
      <c r="R12" s="335" t="str">
        <f t="shared" si="11"/>
        <v/>
      </c>
      <c r="S12" s="360" t="str">
        <f t="shared" si="4"/>
        <v/>
      </c>
      <c r="T12" s="363" t="str">
        <f t="shared" si="5"/>
        <v/>
      </c>
      <c r="U12" s="66" t="str">
        <f>IF(OR(นักเรียน!Q12="ออก",T12=""),"",ROUND(T12/$T$5*$U$5,0))</f>
        <v/>
      </c>
      <c r="V12" s="342" t="str">
        <f t="shared" si="6"/>
        <v/>
      </c>
      <c r="W12" s="342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5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5" t="str">
        <f t="shared" si="8"/>
        <v/>
      </c>
      <c r="J13" s="360" t="str">
        <f t="shared" si="1"/>
        <v/>
      </c>
      <c r="K13" s="355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5" t="str">
        <f t="shared" si="9"/>
        <v/>
      </c>
      <c r="O13" s="360" t="str">
        <f t="shared" si="3"/>
        <v/>
      </c>
      <c r="P13" s="355" t="str">
        <f>IF(คิดวิเคราะห์!J13="","",คิดวิเคราะห์!J13)</f>
        <v/>
      </c>
      <c r="Q13" s="78" t="str">
        <f t="shared" si="10"/>
        <v/>
      </c>
      <c r="R13" s="335" t="str">
        <f t="shared" si="11"/>
        <v/>
      </c>
      <c r="S13" s="360" t="str">
        <f t="shared" si="4"/>
        <v/>
      </c>
      <c r="T13" s="363" t="str">
        <f t="shared" si="5"/>
        <v/>
      </c>
      <c r="U13" s="66" t="str">
        <f>IF(OR(นักเรียน!Q13="ออก",T13=""),"",ROUND(T13/$T$5*$U$5,0))</f>
        <v/>
      </c>
      <c r="V13" s="342" t="str">
        <f t="shared" si="6"/>
        <v/>
      </c>
      <c r="W13" s="342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5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5" t="str">
        <f t="shared" si="8"/>
        <v/>
      </c>
      <c r="J14" s="360" t="str">
        <f t="shared" si="1"/>
        <v/>
      </c>
      <c r="K14" s="355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5" t="str">
        <f t="shared" si="9"/>
        <v/>
      </c>
      <c r="O14" s="360" t="str">
        <f t="shared" si="3"/>
        <v/>
      </c>
      <c r="P14" s="355" t="str">
        <f>IF(คิดวิเคราะห์!J14="","",คิดวิเคราะห์!J14)</f>
        <v/>
      </c>
      <c r="Q14" s="78" t="str">
        <f t="shared" si="10"/>
        <v/>
      </c>
      <c r="R14" s="335" t="str">
        <f t="shared" si="11"/>
        <v/>
      </c>
      <c r="S14" s="360" t="str">
        <f t="shared" si="4"/>
        <v/>
      </c>
      <c r="T14" s="363" t="str">
        <f t="shared" si="5"/>
        <v/>
      </c>
      <c r="U14" s="66" t="str">
        <f>IF(OR(นักเรียน!Q14="ออก",T14=""),"",ROUND(T14/$T$5*$U$5,0))</f>
        <v/>
      </c>
      <c r="V14" s="342" t="str">
        <f t="shared" si="6"/>
        <v/>
      </c>
      <c r="W14" s="342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5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5" t="str">
        <f t="shared" si="8"/>
        <v/>
      </c>
      <c r="J15" s="360" t="str">
        <f t="shared" si="1"/>
        <v/>
      </c>
      <c r="K15" s="355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5" t="str">
        <f t="shared" si="9"/>
        <v/>
      </c>
      <c r="O15" s="360" t="str">
        <f t="shared" si="3"/>
        <v/>
      </c>
      <c r="P15" s="355" t="str">
        <f>IF(คิดวิเคราะห์!J15="","",คิดวิเคราะห์!J15)</f>
        <v/>
      </c>
      <c r="Q15" s="78" t="str">
        <f t="shared" si="10"/>
        <v/>
      </c>
      <c r="R15" s="335" t="str">
        <f t="shared" si="11"/>
        <v/>
      </c>
      <c r="S15" s="360" t="str">
        <f t="shared" si="4"/>
        <v/>
      </c>
      <c r="T15" s="363" t="str">
        <f t="shared" si="5"/>
        <v/>
      </c>
      <c r="U15" s="66" t="str">
        <f>IF(OR(นักเรียน!Q15="ออก",T15=""),"",ROUND(T15/$T$5*$U$5,0))</f>
        <v/>
      </c>
      <c r="V15" s="342" t="str">
        <f t="shared" si="6"/>
        <v/>
      </c>
      <c r="W15" s="342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5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5" t="str">
        <f t="shared" si="8"/>
        <v/>
      </c>
      <c r="J16" s="360" t="str">
        <f t="shared" si="1"/>
        <v/>
      </c>
      <c r="K16" s="355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5" t="str">
        <f t="shared" si="9"/>
        <v/>
      </c>
      <c r="O16" s="360" t="str">
        <f t="shared" si="3"/>
        <v/>
      </c>
      <c r="P16" s="355" t="str">
        <f>IF(คิดวิเคราะห์!J16="","",คิดวิเคราะห์!J16)</f>
        <v/>
      </c>
      <c r="Q16" s="78" t="str">
        <f t="shared" si="10"/>
        <v/>
      </c>
      <c r="R16" s="335" t="str">
        <f t="shared" si="11"/>
        <v/>
      </c>
      <c r="S16" s="360" t="str">
        <f t="shared" si="4"/>
        <v/>
      </c>
      <c r="T16" s="363" t="str">
        <f t="shared" si="5"/>
        <v/>
      </c>
      <c r="U16" s="66" t="str">
        <f>IF(OR(นักเรียน!Q16="ออก",T16=""),"",ROUND(T16/$T$5*$U$5,0))</f>
        <v/>
      </c>
      <c r="V16" s="342" t="str">
        <f t="shared" si="6"/>
        <v/>
      </c>
      <c r="W16" s="342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5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5" t="str">
        <f t="shared" si="8"/>
        <v/>
      </c>
      <c r="J17" s="360" t="str">
        <f t="shared" si="1"/>
        <v/>
      </c>
      <c r="K17" s="355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5" t="str">
        <f t="shared" si="9"/>
        <v/>
      </c>
      <c r="O17" s="360" t="str">
        <f t="shared" si="3"/>
        <v/>
      </c>
      <c r="P17" s="355" t="str">
        <f>IF(คิดวิเคราะห์!J17="","",คิดวิเคราะห์!J17)</f>
        <v/>
      </c>
      <c r="Q17" s="78" t="str">
        <f t="shared" si="10"/>
        <v/>
      </c>
      <c r="R17" s="335" t="str">
        <f t="shared" si="11"/>
        <v/>
      </c>
      <c r="S17" s="360" t="str">
        <f t="shared" si="4"/>
        <v/>
      </c>
      <c r="T17" s="363" t="str">
        <f t="shared" si="5"/>
        <v/>
      </c>
      <c r="U17" s="66" t="str">
        <f>IF(OR(นักเรียน!Q17="ออก",T17=""),"",ROUND(T17/$T$5*$U$5,0))</f>
        <v/>
      </c>
      <c r="V17" s="342" t="str">
        <f t="shared" si="6"/>
        <v/>
      </c>
      <c r="W17" s="342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5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5" t="str">
        <f t="shared" si="8"/>
        <v/>
      </c>
      <c r="J18" s="360" t="str">
        <f t="shared" si="1"/>
        <v/>
      </c>
      <c r="K18" s="355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5" t="str">
        <f t="shared" si="9"/>
        <v/>
      </c>
      <c r="O18" s="360" t="str">
        <f t="shared" si="3"/>
        <v/>
      </c>
      <c r="P18" s="355" t="str">
        <f>IF(คิดวิเคราะห์!J18="","",คิดวิเคราะห์!J18)</f>
        <v/>
      </c>
      <c r="Q18" s="78" t="str">
        <f t="shared" si="10"/>
        <v/>
      </c>
      <c r="R18" s="335" t="str">
        <f t="shared" si="11"/>
        <v/>
      </c>
      <c r="S18" s="360" t="str">
        <f t="shared" si="4"/>
        <v/>
      </c>
      <c r="T18" s="363" t="str">
        <f t="shared" si="5"/>
        <v/>
      </c>
      <c r="U18" s="66" t="str">
        <f>IF(OR(นักเรียน!Q18="ออก",T18=""),"",ROUND(T18/$T$5*$U$5,0))</f>
        <v/>
      </c>
      <c r="V18" s="342" t="str">
        <f t="shared" si="6"/>
        <v/>
      </c>
      <c r="W18" s="342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5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5" t="str">
        <f t="shared" si="8"/>
        <v/>
      </c>
      <c r="J19" s="360" t="str">
        <f t="shared" si="1"/>
        <v/>
      </c>
      <c r="K19" s="355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5" t="str">
        <f t="shared" si="9"/>
        <v/>
      </c>
      <c r="O19" s="360" t="str">
        <f t="shared" si="3"/>
        <v/>
      </c>
      <c r="P19" s="355" t="str">
        <f>IF(คิดวิเคราะห์!J19="","",คิดวิเคราะห์!J19)</f>
        <v/>
      </c>
      <c r="Q19" s="78" t="str">
        <f t="shared" si="10"/>
        <v/>
      </c>
      <c r="R19" s="335" t="str">
        <f t="shared" si="11"/>
        <v/>
      </c>
      <c r="S19" s="360" t="str">
        <f t="shared" si="4"/>
        <v/>
      </c>
      <c r="T19" s="363" t="str">
        <f t="shared" si="5"/>
        <v/>
      </c>
      <c r="U19" s="66" t="str">
        <f>IF(OR(นักเรียน!Q19="ออก",T19=""),"",ROUND(T19/$T$5*$U$5,0))</f>
        <v/>
      </c>
      <c r="V19" s="342" t="str">
        <f t="shared" si="6"/>
        <v/>
      </c>
      <c r="W19" s="342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5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5" t="str">
        <f t="shared" si="8"/>
        <v/>
      </c>
      <c r="J20" s="360" t="str">
        <f t="shared" si="1"/>
        <v/>
      </c>
      <c r="K20" s="355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5" t="str">
        <f t="shared" si="9"/>
        <v/>
      </c>
      <c r="O20" s="360" t="str">
        <f t="shared" si="3"/>
        <v/>
      </c>
      <c r="P20" s="355" t="str">
        <f>IF(คิดวิเคราะห์!J20="","",คิดวิเคราะห์!J20)</f>
        <v/>
      </c>
      <c r="Q20" s="78" t="str">
        <f t="shared" si="10"/>
        <v/>
      </c>
      <c r="R20" s="335" t="str">
        <f t="shared" si="11"/>
        <v/>
      </c>
      <c r="S20" s="360" t="str">
        <f t="shared" si="4"/>
        <v/>
      </c>
      <c r="T20" s="363" t="str">
        <f t="shared" si="5"/>
        <v/>
      </c>
      <c r="U20" s="66" t="str">
        <f>IF(OR(นักเรียน!Q20="ออก",T20=""),"",ROUND(T20/$T$5*$U$5,0))</f>
        <v/>
      </c>
      <c r="V20" s="342" t="str">
        <f t="shared" si="6"/>
        <v/>
      </c>
      <c r="W20" s="342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5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5" t="str">
        <f t="shared" si="8"/>
        <v/>
      </c>
      <c r="J21" s="360" t="str">
        <f t="shared" si="1"/>
        <v/>
      </c>
      <c r="K21" s="355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5" t="str">
        <f t="shared" si="9"/>
        <v/>
      </c>
      <c r="O21" s="360" t="str">
        <f t="shared" si="3"/>
        <v/>
      </c>
      <c r="P21" s="355" t="str">
        <f>IF(คิดวิเคราะห์!J21="","",คิดวิเคราะห์!J21)</f>
        <v/>
      </c>
      <c r="Q21" s="78" t="str">
        <f t="shared" si="10"/>
        <v/>
      </c>
      <c r="R21" s="335" t="str">
        <f t="shared" si="11"/>
        <v/>
      </c>
      <c r="S21" s="360" t="str">
        <f t="shared" si="4"/>
        <v/>
      </c>
      <c r="T21" s="363" t="str">
        <f t="shared" si="5"/>
        <v/>
      </c>
      <c r="U21" s="66" t="str">
        <f>IF(OR(นักเรียน!Q21="ออก",T21=""),"",ROUND(T21/$T$5*$U$5,0))</f>
        <v/>
      </c>
      <c r="V21" s="342" t="str">
        <f t="shared" si="6"/>
        <v/>
      </c>
      <c r="W21" s="342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5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5" t="str">
        <f t="shared" si="8"/>
        <v/>
      </c>
      <c r="J22" s="360" t="str">
        <f t="shared" si="1"/>
        <v/>
      </c>
      <c r="K22" s="355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5" t="str">
        <f t="shared" si="9"/>
        <v/>
      </c>
      <c r="O22" s="360" t="str">
        <f t="shared" si="3"/>
        <v/>
      </c>
      <c r="P22" s="355" t="str">
        <f>IF(คิดวิเคราะห์!J22="","",คิดวิเคราะห์!J22)</f>
        <v/>
      </c>
      <c r="Q22" s="78" t="str">
        <f t="shared" si="10"/>
        <v/>
      </c>
      <c r="R22" s="335" t="str">
        <f t="shared" si="11"/>
        <v/>
      </c>
      <c r="S22" s="360" t="str">
        <f t="shared" si="4"/>
        <v/>
      </c>
      <c r="T22" s="363" t="str">
        <f t="shared" si="5"/>
        <v/>
      </c>
      <c r="U22" s="66" t="str">
        <f>IF(OR(นักเรียน!Q22="ออก",T22=""),"",ROUND(T22/$T$5*$U$5,0))</f>
        <v/>
      </c>
      <c r="V22" s="342" t="str">
        <f t="shared" si="6"/>
        <v/>
      </c>
      <c r="W22" s="342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5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5" t="str">
        <f t="shared" si="8"/>
        <v/>
      </c>
      <c r="J23" s="360" t="str">
        <f t="shared" si="1"/>
        <v/>
      </c>
      <c r="K23" s="355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5" t="str">
        <f t="shared" si="9"/>
        <v/>
      </c>
      <c r="O23" s="360" t="str">
        <f t="shared" si="3"/>
        <v/>
      </c>
      <c r="P23" s="355" t="str">
        <f>IF(คิดวิเคราะห์!J23="","",คิดวิเคราะห์!J23)</f>
        <v/>
      </c>
      <c r="Q23" s="78" t="str">
        <f t="shared" si="10"/>
        <v/>
      </c>
      <c r="R23" s="335" t="str">
        <f t="shared" si="11"/>
        <v/>
      </c>
      <c r="S23" s="360" t="str">
        <f t="shared" si="4"/>
        <v/>
      </c>
      <c r="T23" s="363" t="str">
        <f t="shared" si="5"/>
        <v/>
      </c>
      <c r="U23" s="66" t="str">
        <f>IF(OR(นักเรียน!Q23="ออก",T23=""),"",ROUND(T23/$T$5*$U$5,0))</f>
        <v/>
      </c>
      <c r="V23" s="342" t="str">
        <f t="shared" si="6"/>
        <v/>
      </c>
      <c r="W23" s="342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5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5" t="str">
        <f t="shared" si="8"/>
        <v/>
      </c>
      <c r="J24" s="360" t="str">
        <f t="shared" si="1"/>
        <v/>
      </c>
      <c r="K24" s="355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5" t="str">
        <f t="shared" si="9"/>
        <v/>
      </c>
      <c r="O24" s="360" t="str">
        <f t="shared" si="3"/>
        <v/>
      </c>
      <c r="P24" s="355" t="str">
        <f>IF(คิดวิเคราะห์!J24="","",คิดวิเคราะห์!J24)</f>
        <v/>
      </c>
      <c r="Q24" s="78" t="str">
        <f t="shared" si="10"/>
        <v/>
      </c>
      <c r="R24" s="335" t="str">
        <f t="shared" si="11"/>
        <v/>
      </c>
      <c r="S24" s="360" t="str">
        <f t="shared" si="4"/>
        <v/>
      </c>
      <c r="T24" s="363" t="str">
        <f t="shared" si="5"/>
        <v/>
      </c>
      <c r="U24" s="66" t="str">
        <f>IF(OR(นักเรียน!Q24="ออก",T24=""),"",ROUND(T24/$T$5*$U$5,0))</f>
        <v/>
      </c>
      <c r="V24" s="342" t="str">
        <f t="shared" si="6"/>
        <v/>
      </c>
      <c r="W24" s="342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5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5" t="str">
        <f t="shared" si="8"/>
        <v/>
      </c>
      <c r="J25" s="360" t="str">
        <f t="shared" si="1"/>
        <v/>
      </c>
      <c r="K25" s="355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5" t="str">
        <f t="shared" si="9"/>
        <v/>
      </c>
      <c r="O25" s="360" t="str">
        <f t="shared" si="3"/>
        <v/>
      </c>
      <c r="P25" s="355" t="str">
        <f>IF(คิดวิเคราะห์!J25="","",คิดวิเคราะห์!J25)</f>
        <v/>
      </c>
      <c r="Q25" s="78" t="str">
        <f t="shared" si="10"/>
        <v/>
      </c>
      <c r="R25" s="335" t="str">
        <f t="shared" si="11"/>
        <v/>
      </c>
      <c r="S25" s="360" t="str">
        <f t="shared" si="4"/>
        <v/>
      </c>
      <c r="T25" s="363" t="str">
        <f t="shared" si="5"/>
        <v/>
      </c>
      <c r="U25" s="66" t="str">
        <f>IF(OR(นักเรียน!Q25="ออก",T25=""),"",ROUND(T25/$T$5*$U$5,0))</f>
        <v/>
      </c>
      <c r="V25" s="342" t="str">
        <f t="shared" si="6"/>
        <v/>
      </c>
      <c r="W25" s="342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5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5" t="str">
        <f t="shared" si="8"/>
        <v/>
      </c>
      <c r="J26" s="360" t="str">
        <f t="shared" si="1"/>
        <v/>
      </c>
      <c r="K26" s="355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5" t="str">
        <f t="shared" si="9"/>
        <v/>
      </c>
      <c r="O26" s="360" t="str">
        <f t="shared" si="3"/>
        <v/>
      </c>
      <c r="P26" s="355" t="str">
        <f>IF(คิดวิเคราะห์!J26="","",คิดวิเคราะห์!J26)</f>
        <v/>
      </c>
      <c r="Q26" s="78" t="str">
        <f t="shared" si="10"/>
        <v/>
      </c>
      <c r="R26" s="335" t="str">
        <f t="shared" si="11"/>
        <v/>
      </c>
      <c r="S26" s="360" t="str">
        <f t="shared" si="4"/>
        <v/>
      </c>
      <c r="T26" s="363" t="str">
        <f t="shared" si="5"/>
        <v/>
      </c>
      <c r="U26" s="66" t="str">
        <f>IF(OR(นักเรียน!Q26="ออก",T26=""),"",ROUND(T26/$T$5*$U$5,0))</f>
        <v/>
      </c>
      <c r="V26" s="342" t="str">
        <f t="shared" si="6"/>
        <v/>
      </c>
      <c r="W26" s="342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5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5" t="str">
        <f t="shared" si="8"/>
        <v/>
      </c>
      <c r="J27" s="360" t="str">
        <f t="shared" si="1"/>
        <v/>
      </c>
      <c r="K27" s="355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5" t="str">
        <f t="shared" si="9"/>
        <v/>
      </c>
      <c r="O27" s="360" t="str">
        <f t="shared" si="3"/>
        <v/>
      </c>
      <c r="P27" s="355" t="str">
        <f>IF(คิดวิเคราะห์!J27="","",คิดวิเคราะห์!J27)</f>
        <v/>
      </c>
      <c r="Q27" s="78" t="str">
        <f t="shared" si="10"/>
        <v/>
      </c>
      <c r="R27" s="335" t="str">
        <f t="shared" si="11"/>
        <v/>
      </c>
      <c r="S27" s="360" t="str">
        <f t="shared" si="4"/>
        <v/>
      </c>
      <c r="T27" s="363" t="str">
        <f t="shared" si="5"/>
        <v/>
      </c>
      <c r="U27" s="66" t="str">
        <f>IF(OR(นักเรียน!Q27="ออก",T27=""),"",ROUND(T27/$T$5*$U$5,0))</f>
        <v/>
      </c>
      <c r="V27" s="342" t="str">
        <f t="shared" si="6"/>
        <v/>
      </c>
      <c r="W27" s="342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5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5" t="str">
        <f t="shared" si="8"/>
        <v/>
      </c>
      <c r="J28" s="360" t="str">
        <f t="shared" si="1"/>
        <v/>
      </c>
      <c r="K28" s="355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5" t="str">
        <f t="shared" si="9"/>
        <v/>
      </c>
      <c r="O28" s="360" t="str">
        <f t="shared" si="3"/>
        <v/>
      </c>
      <c r="P28" s="355" t="str">
        <f>IF(คิดวิเคราะห์!J28="","",คิดวิเคราะห์!J28)</f>
        <v/>
      </c>
      <c r="Q28" s="78" t="str">
        <f t="shared" si="10"/>
        <v/>
      </c>
      <c r="R28" s="335" t="str">
        <f t="shared" si="11"/>
        <v/>
      </c>
      <c r="S28" s="360" t="str">
        <f t="shared" si="4"/>
        <v/>
      </c>
      <c r="T28" s="363" t="str">
        <f t="shared" si="5"/>
        <v/>
      </c>
      <c r="U28" s="66" t="str">
        <f>IF(OR(นักเรียน!Q28="ออก",T28=""),"",ROUND(T28/$T$5*$U$5,0))</f>
        <v/>
      </c>
      <c r="V28" s="342" t="str">
        <f t="shared" si="6"/>
        <v/>
      </c>
      <c r="W28" s="342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5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5" t="str">
        <f t="shared" si="8"/>
        <v/>
      </c>
      <c r="J29" s="360" t="str">
        <f t="shared" si="1"/>
        <v/>
      </c>
      <c r="K29" s="355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5" t="str">
        <f t="shared" si="9"/>
        <v/>
      </c>
      <c r="O29" s="360" t="str">
        <f t="shared" si="3"/>
        <v/>
      </c>
      <c r="P29" s="355" t="str">
        <f>IF(คิดวิเคราะห์!J29="","",คิดวิเคราะห์!J29)</f>
        <v/>
      </c>
      <c r="Q29" s="78" t="str">
        <f t="shared" si="10"/>
        <v/>
      </c>
      <c r="R29" s="335" t="str">
        <f t="shared" si="11"/>
        <v/>
      </c>
      <c r="S29" s="360" t="str">
        <f t="shared" si="4"/>
        <v/>
      </c>
      <c r="T29" s="363" t="str">
        <f t="shared" si="5"/>
        <v/>
      </c>
      <c r="U29" s="66" t="str">
        <f>IF(OR(นักเรียน!Q29="ออก",T29=""),"",ROUND(T29/$T$5*$U$5,0))</f>
        <v/>
      </c>
      <c r="V29" s="342" t="str">
        <f t="shared" si="6"/>
        <v/>
      </c>
      <c r="W29" s="342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5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5" t="str">
        <f t="shared" si="8"/>
        <v/>
      </c>
      <c r="J30" s="360" t="str">
        <f t="shared" si="1"/>
        <v/>
      </c>
      <c r="K30" s="355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5" t="str">
        <f t="shared" si="9"/>
        <v/>
      </c>
      <c r="O30" s="360" t="str">
        <f t="shared" si="3"/>
        <v/>
      </c>
      <c r="P30" s="355" t="str">
        <f>IF(คิดวิเคราะห์!J30="","",คิดวิเคราะห์!J30)</f>
        <v/>
      </c>
      <c r="Q30" s="78" t="str">
        <f t="shared" si="10"/>
        <v/>
      </c>
      <c r="R30" s="335" t="str">
        <f t="shared" si="11"/>
        <v/>
      </c>
      <c r="S30" s="360" t="str">
        <f t="shared" si="4"/>
        <v/>
      </c>
      <c r="T30" s="363" t="str">
        <f t="shared" si="5"/>
        <v/>
      </c>
      <c r="U30" s="66" t="str">
        <f>IF(OR(นักเรียน!Q30="ออก",T30=""),"",ROUND(T30/$T$5*$U$5,0))</f>
        <v/>
      </c>
      <c r="V30" s="342" t="str">
        <f t="shared" si="6"/>
        <v/>
      </c>
      <c r="W30" s="342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5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5" t="str">
        <f t="shared" si="8"/>
        <v/>
      </c>
      <c r="J31" s="360" t="str">
        <f t="shared" si="1"/>
        <v/>
      </c>
      <c r="K31" s="355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5" t="str">
        <f t="shared" si="9"/>
        <v/>
      </c>
      <c r="O31" s="360" t="str">
        <f t="shared" si="3"/>
        <v/>
      </c>
      <c r="P31" s="355" t="str">
        <f>IF(คิดวิเคราะห์!J31="","",คิดวิเคราะห์!J31)</f>
        <v/>
      </c>
      <c r="Q31" s="78" t="str">
        <f t="shared" si="10"/>
        <v/>
      </c>
      <c r="R31" s="335" t="str">
        <f t="shared" si="11"/>
        <v/>
      </c>
      <c r="S31" s="360" t="str">
        <f t="shared" si="4"/>
        <v/>
      </c>
      <c r="T31" s="363" t="str">
        <f t="shared" si="5"/>
        <v/>
      </c>
      <c r="U31" s="66" t="str">
        <f>IF(OR(นักเรียน!Q31="ออก",T31=""),"",ROUND(T31/$T$5*$U$5,0))</f>
        <v/>
      </c>
      <c r="V31" s="342" t="str">
        <f t="shared" si="6"/>
        <v/>
      </c>
      <c r="W31" s="342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5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5" t="str">
        <f t="shared" si="8"/>
        <v/>
      </c>
      <c r="J32" s="360" t="str">
        <f t="shared" si="1"/>
        <v/>
      </c>
      <c r="K32" s="355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5" t="str">
        <f t="shared" si="9"/>
        <v/>
      </c>
      <c r="O32" s="360" t="str">
        <f t="shared" si="3"/>
        <v/>
      </c>
      <c r="P32" s="355" t="str">
        <f>IF(คิดวิเคราะห์!J32="","",คิดวิเคราะห์!J32)</f>
        <v/>
      </c>
      <c r="Q32" s="78" t="str">
        <f t="shared" si="10"/>
        <v/>
      </c>
      <c r="R32" s="335" t="str">
        <f t="shared" si="11"/>
        <v/>
      </c>
      <c r="S32" s="360" t="str">
        <f t="shared" si="4"/>
        <v/>
      </c>
      <c r="T32" s="363" t="str">
        <f t="shared" si="5"/>
        <v/>
      </c>
      <c r="U32" s="66" t="str">
        <f>IF(OR(นักเรียน!Q32="ออก",T32=""),"",ROUND(T32/$T$5*$U$5,0))</f>
        <v/>
      </c>
      <c r="V32" s="342" t="str">
        <f t="shared" si="6"/>
        <v/>
      </c>
      <c r="W32" s="342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5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5" t="str">
        <f t="shared" si="8"/>
        <v/>
      </c>
      <c r="J33" s="360" t="str">
        <f t="shared" si="1"/>
        <v/>
      </c>
      <c r="K33" s="355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5" t="str">
        <f t="shared" si="9"/>
        <v/>
      </c>
      <c r="O33" s="360" t="str">
        <f t="shared" si="3"/>
        <v/>
      </c>
      <c r="P33" s="355" t="str">
        <f>IF(คิดวิเคราะห์!J33="","",คิดวิเคราะห์!J33)</f>
        <v/>
      </c>
      <c r="Q33" s="78" t="str">
        <f t="shared" si="10"/>
        <v/>
      </c>
      <c r="R33" s="335" t="str">
        <f t="shared" si="11"/>
        <v/>
      </c>
      <c r="S33" s="360" t="str">
        <f t="shared" si="4"/>
        <v/>
      </c>
      <c r="T33" s="363" t="str">
        <f t="shared" si="5"/>
        <v/>
      </c>
      <c r="U33" s="66" t="str">
        <f>IF(OR(นักเรียน!Q33="ออก",T33=""),"",ROUND(T33/$T$5*$U$5,0))</f>
        <v/>
      </c>
      <c r="V33" s="342" t="str">
        <f t="shared" si="6"/>
        <v/>
      </c>
      <c r="W33" s="342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5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5" t="str">
        <f t="shared" si="8"/>
        <v/>
      </c>
      <c r="J34" s="360" t="str">
        <f t="shared" si="1"/>
        <v/>
      </c>
      <c r="K34" s="355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5" t="str">
        <f t="shared" si="9"/>
        <v/>
      </c>
      <c r="O34" s="360" t="str">
        <f t="shared" si="3"/>
        <v/>
      </c>
      <c r="P34" s="355" t="str">
        <f>IF(คิดวิเคราะห์!J34="","",คิดวิเคราะห์!J34)</f>
        <v/>
      </c>
      <c r="Q34" s="78" t="str">
        <f t="shared" si="10"/>
        <v/>
      </c>
      <c r="R34" s="335" t="str">
        <f t="shared" si="11"/>
        <v/>
      </c>
      <c r="S34" s="360" t="str">
        <f t="shared" si="4"/>
        <v/>
      </c>
      <c r="T34" s="363" t="str">
        <f t="shared" si="5"/>
        <v/>
      </c>
      <c r="U34" s="66" t="str">
        <f>IF(OR(นักเรียน!Q34="ออก",T34=""),"",ROUND(T34/$T$5*$U$5,0))</f>
        <v/>
      </c>
      <c r="V34" s="342" t="str">
        <f t="shared" si="6"/>
        <v/>
      </c>
      <c r="W34" s="342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5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5" t="str">
        <f t="shared" si="8"/>
        <v/>
      </c>
      <c r="J35" s="360" t="str">
        <f t="shared" si="1"/>
        <v/>
      </c>
      <c r="K35" s="355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5" t="str">
        <f t="shared" si="9"/>
        <v/>
      </c>
      <c r="O35" s="360" t="str">
        <f t="shared" si="3"/>
        <v/>
      </c>
      <c r="P35" s="355" t="str">
        <f>IF(คิดวิเคราะห์!J35="","",คิดวิเคราะห์!J35)</f>
        <v/>
      </c>
      <c r="Q35" s="78" t="str">
        <f t="shared" si="10"/>
        <v/>
      </c>
      <c r="R35" s="335" t="str">
        <f t="shared" si="11"/>
        <v/>
      </c>
      <c r="S35" s="360" t="str">
        <f t="shared" si="4"/>
        <v/>
      </c>
      <c r="T35" s="363" t="str">
        <f t="shared" si="5"/>
        <v/>
      </c>
      <c r="U35" s="66" t="str">
        <f>IF(OR(นักเรียน!Q35="ออก",T35=""),"",ROUND(T35/$T$5*$U$5,0))</f>
        <v/>
      </c>
      <c r="V35" s="342" t="str">
        <f t="shared" si="6"/>
        <v/>
      </c>
      <c r="W35" s="342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5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5" t="str">
        <f t="shared" si="8"/>
        <v/>
      </c>
      <c r="J36" s="360" t="str">
        <f t="shared" si="1"/>
        <v/>
      </c>
      <c r="K36" s="355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5" t="str">
        <f t="shared" si="9"/>
        <v/>
      </c>
      <c r="O36" s="360" t="str">
        <f t="shared" si="3"/>
        <v/>
      </c>
      <c r="P36" s="355" t="str">
        <f>IF(คิดวิเคราะห์!J36="","",คิดวิเคราะห์!J36)</f>
        <v/>
      </c>
      <c r="Q36" s="78" t="str">
        <f t="shared" si="10"/>
        <v/>
      </c>
      <c r="R36" s="335" t="str">
        <f t="shared" si="11"/>
        <v/>
      </c>
      <c r="S36" s="360" t="str">
        <f t="shared" si="4"/>
        <v/>
      </c>
      <c r="T36" s="363" t="str">
        <f t="shared" si="5"/>
        <v/>
      </c>
      <c r="U36" s="66" t="str">
        <f>IF(OR(นักเรียน!Q36="ออก",T36=""),"",ROUND(T36/$T$5*$U$5,0))</f>
        <v/>
      </c>
      <c r="V36" s="342" t="str">
        <f t="shared" si="6"/>
        <v/>
      </c>
      <c r="W36" s="342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5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5" t="str">
        <f t="shared" si="8"/>
        <v/>
      </c>
      <c r="J37" s="360" t="str">
        <f t="shared" si="1"/>
        <v/>
      </c>
      <c r="K37" s="355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5" t="str">
        <f t="shared" si="9"/>
        <v/>
      </c>
      <c r="O37" s="360" t="str">
        <f t="shared" si="3"/>
        <v/>
      </c>
      <c r="P37" s="355" t="str">
        <f>IF(คิดวิเคราะห์!J37="","",คิดวิเคราะห์!J37)</f>
        <v/>
      </c>
      <c r="Q37" s="78" t="str">
        <f t="shared" si="10"/>
        <v/>
      </c>
      <c r="R37" s="335" t="str">
        <f t="shared" si="11"/>
        <v/>
      </c>
      <c r="S37" s="360" t="str">
        <f t="shared" si="4"/>
        <v/>
      </c>
      <c r="T37" s="363" t="str">
        <f t="shared" si="5"/>
        <v/>
      </c>
      <c r="U37" s="66" t="str">
        <f>IF(OR(นักเรียน!Q37="ออก",T37=""),"",ROUND(T37/$T$5*$U$5,0))</f>
        <v/>
      </c>
      <c r="V37" s="342" t="str">
        <f t="shared" si="6"/>
        <v/>
      </c>
      <c r="W37" s="342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5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5" t="str">
        <f t="shared" si="8"/>
        <v/>
      </c>
      <c r="J38" s="360" t="str">
        <f t="shared" si="1"/>
        <v/>
      </c>
      <c r="K38" s="355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5" t="str">
        <f t="shared" si="9"/>
        <v/>
      </c>
      <c r="O38" s="360" t="str">
        <f t="shared" si="3"/>
        <v/>
      </c>
      <c r="P38" s="355" t="str">
        <f>IF(คิดวิเคราะห์!J38="","",คิดวิเคราะห์!J38)</f>
        <v/>
      </c>
      <c r="Q38" s="78" t="str">
        <f t="shared" si="10"/>
        <v/>
      </c>
      <c r="R38" s="335" t="str">
        <f t="shared" si="11"/>
        <v/>
      </c>
      <c r="S38" s="360" t="str">
        <f t="shared" si="4"/>
        <v/>
      </c>
      <c r="T38" s="363" t="str">
        <f t="shared" si="5"/>
        <v/>
      </c>
      <c r="U38" s="66" t="str">
        <f>IF(OR(นักเรียน!Q38="ออก",T38=""),"",ROUND(T38/$T$5*$U$5,0))</f>
        <v/>
      </c>
      <c r="V38" s="342" t="str">
        <f t="shared" si="6"/>
        <v/>
      </c>
      <c r="W38" s="342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5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5" t="str">
        <f t="shared" si="8"/>
        <v/>
      </c>
      <c r="J39" s="360" t="str">
        <f t="shared" si="1"/>
        <v/>
      </c>
      <c r="K39" s="355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5" t="str">
        <f t="shared" si="9"/>
        <v/>
      </c>
      <c r="O39" s="360" t="str">
        <f t="shared" si="3"/>
        <v/>
      </c>
      <c r="P39" s="355" t="str">
        <f>IF(คิดวิเคราะห์!J39="","",คิดวิเคราะห์!J39)</f>
        <v/>
      </c>
      <c r="Q39" s="78" t="str">
        <f t="shared" si="10"/>
        <v/>
      </c>
      <c r="R39" s="335" t="str">
        <f t="shared" si="11"/>
        <v/>
      </c>
      <c r="S39" s="360" t="str">
        <f t="shared" si="4"/>
        <v/>
      </c>
      <c r="T39" s="363" t="str">
        <f t="shared" si="5"/>
        <v/>
      </c>
      <c r="U39" s="66" t="str">
        <f>IF(OR(นักเรียน!Q39="ออก",T39=""),"",ROUND(T39/$T$5*$U$5,0))</f>
        <v/>
      </c>
      <c r="V39" s="342" t="str">
        <f t="shared" si="6"/>
        <v/>
      </c>
      <c r="W39" s="342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5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5" t="str">
        <f t="shared" si="8"/>
        <v/>
      </c>
      <c r="J40" s="360" t="str">
        <f t="shared" si="1"/>
        <v/>
      </c>
      <c r="K40" s="355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5" t="str">
        <f t="shared" si="9"/>
        <v/>
      </c>
      <c r="O40" s="360" t="str">
        <f t="shared" si="3"/>
        <v/>
      </c>
      <c r="P40" s="355" t="str">
        <f>IF(คิดวิเคราะห์!J40="","",คิดวิเคราะห์!J40)</f>
        <v/>
      </c>
      <c r="Q40" s="78" t="str">
        <f t="shared" si="10"/>
        <v/>
      </c>
      <c r="R40" s="335" t="str">
        <f t="shared" si="11"/>
        <v/>
      </c>
      <c r="S40" s="360" t="str">
        <f t="shared" si="4"/>
        <v/>
      </c>
      <c r="T40" s="363" t="str">
        <f t="shared" si="5"/>
        <v/>
      </c>
      <c r="U40" s="66" t="str">
        <f>IF(OR(นักเรียน!Q40="ออก",T40=""),"",ROUND(T40/$T$5*$U$5,0))</f>
        <v/>
      </c>
      <c r="V40" s="342" t="str">
        <f t="shared" si="6"/>
        <v/>
      </c>
      <c r="W40" s="342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5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5" t="str">
        <f t="shared" si="8"/>
        <v/>
      </c>
      <c r="J41" s="360" t="str">
        <f t="shared" si="1"/>
        <v/>
      </c>
      <c r="K41" s="355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5" t="str">
        <f t="shared" si="9"/>
        <v/>
      </c>
      <c r="O41" s="360" t="str">
        <f t="shared" si="3"/>
        <v/>
      </c>
      <c r="P41" s="355" t="str">
        <f>IF(คิดวิเคราะห์!J41="","",คิดวิเคราะห์!J41)</f>
        <v/>
      </c>
      <c r="Q41" s="78" t="str">
        <f t="shared" si="10"/>
        <v/>
      </c>
      <c r="R41" s="335" t="str">
        <f t="shared" si="11"/>
        <v/>
      </c>
      <c r="S41" s="360" t="str">
        <f t="shared" si="4"/>
        <v/>
      </c>
      <c r="T41" s="363" t="str">
        <f t="shared" si="5"/>
        <v/>
      </c>
      <c r="U41" s="66" t="str">
        <f>IF(OR(นักเรียน!Q41="ออก",T41=""),"",ROUND(T41/$T$5*$U$5,0))</f>
        <v/>
      </c>
      <c r="V41" s="342" t="str">
        <f t="shared" si="6"/>
        <v/>
      </c>
      <c r="W41" s="342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5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5" t="str">
        <f t="shared" si="8"/>
        <v/>
      </c>
      <c r="J42" s="360" t="str">
        <f t="shared" si="1"/>
        <v/>
      </c>
      <c r="K42" s="355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5" t="str">
        <f t="shared" si="9"/>
        <v/>
      </c>
      <c r="O42" s="360" t="str">
        <f t="shared" si="3"/>
        <v/>
      </c>
      <c r="P42" s="355" t="str">
        <f>IF(คิดวิเคราะห์!J42="","",คิดวิเคราะห์!J42)</f>
        <v/>
      </c>
      <c r="Q42" s="78" t="str">
        <f t="shared" si="10"/>
        <v/>
      </c>
      <c r="R42" s="335" t="str">
        <f t="shared" si="11"/>
        <v/>
      </c>
      <c r="S42" s="360" t="str">
        <f t="shared" si="4"/>
        <v/>
      </c>
      <c r="T42" s="363" t="str">
        <f t="shared" si="5"/>
        <v/>
      </c>
      <c r="U42" s="66" t="str">
        <f>IF(OR(นักเรียน!Q42="ออก",T42=""),"",ROUND(T42/$T$5*$U$5,0))</f>
        <v/>
      </c>
      <c r="V42" s="342" t="str">
        <f t="shared" si="6"/>
        <v/>
      </c>
      <c r="W42" s="342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5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5" t="str">
        <f t="shared" si="8"/>
        <v/>
      </c>
      <c r="J43" s="360" t="str">
        <f t="shared" si="1"/>
        <v/>
      </c>
      <c r="K43" s="355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5" t="str">
        <f t="shared" si="9"/>
        <v/>
      </c>
      <c r="O43" s="360" t="str">
        <f t="shared" si="3"/>
        <v/>
      </c>
      <c r="P43" s="355" t="str">
        <f>IF(คิดวิเคราะห์!J43="","",คิดวิเคราะห์!J43)</f>
        <v/>
      </c>
      <c r="Q43" s="78" t="str">
        <f t="shared" si="10"/>
        <v/>
      </c>
      <c r="R43" s="335" t="str">
        <f t="shared" si="11"/>
        <v/>
      </c>
      <c r="S43" s="360" t="str">
        <f t="shared" si="4"/>
        <v/>
      </c>
      <c r="T43" s="363" t="str">
        <f t="shared" si="5"/>
        <v/>
      </c>
      <c r="U43" s="66" t="str">
        <f>IF(OR(นักเรียน!Q43="ออก",T43=""),"",ROUND(T43/$T$5*$U$5,0))</f>
        <v/>
      </c>
      <c r="V43" s="342" t="str">
        <f t="shared" si="6"/>
        <v/>
      </c>
      <c r="W43" s="342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5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5" t="str">
        <f t="shared" si="8"/>
        <v/>
      </c>
      <c r="J44" s="360" t="str">
        <f t="shared" si="1"/>
        <v/>
      </c>
      <c r="K44" s="355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5" t="str">
        <f t="shared" si="9"/>
        <v/>
      </c>
      <c r="O44" s="360" t="str">
        <f t="shared" si="3"/>
        <v/>
      </c>
      <c r="P44" s="355" t="str">
        <f>IF(คิดวิเคราะห์!J44="","",คิดวิเคราะห์!J44)</f>
        <v/>
      </c>
      <c r="Q44" s="78" t="str">
        <f t="shared" si="10"/>
        <v/>
      </c>
      <c r="R44" s="335" t="str">
        <f t="shared" si="11"/>
        <v/>
      </c>
      <c r="S44" s="360" t="str">
        <f t="shared" si="4"/>
        <v/>
      </c>
      <c r="T44" s="363" t="str">
        <f t="shared" si="5"/>
        <v/>
      </c>
      <c r="U44" s="66" t="str">
        <f>IF(OR(นักเรียน!Q44="ออก",T44=""),"",ROUND(T44/$T$5*$U$5,0))</f>
        <v/>
      </c>
      <c r="V44" s="342" t="str">
        <f t="shared" si="6"/>
        <v/>
      </c>
      <c r="W44" s="342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5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5" t="str">
        <f t="shared" si="8"/>
        <v/>
      </c>
      <c r="J45" s="360" t="str">
        <f t="shared" si="1"/>
        <v/>
      </c>
      <c r="K45" s="355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5" t="str">
        <f t="shared" si="9"/>
        <v/>
      </c>
      <c r="O45" s="360" t="str">
        <f t="shared" si="3"/>
        <v/>
      </c>
      <c r="P45" s="355" t="str">
        <f>IF(คิดวิเคราะห์!J45="","",คิดวิเคราะห์!J45)</f>
        <v/>
      </c>
      <c r="Q45" s="78" t="str">
        <f t="shared" si="10"/>
        <v/>
      </c>
      <c r="R45" s="335" t="str">
        <f t="shared" si="11"/>
        <v/>
      </c>
      <c r="S45" s="360" t="str">
        <f t="shared" si="4"/>
        <v/>
      </c>
      <c r="T45" s="363" t="str">
        <f t="shared" si="5"/>
        <v/>
      </c>
      <c r="U45" s="66" t="str">
        <f>IF(OR(นักเรียน!Q45="ออก",T45=""),"",ROUND(T45/$T$5*$U$5,0))</f>
        <v/>
      </c>
      <c r="V45" s="342" t="str">
        <f t="shared" si="6"/>
        <v/>
      </c>
      <c r="W45" s="342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5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4" t="str">
        <f t="shared" ref="I46:I55" si="13">IF(H46="","",ROUND(H46/$H$5*$I$5,0))</f>
        <v/>
      </c>
      <c r="J46" s="360" t="str">
        <f t="shared" ref="J46:J55" si="14">IF(I46="","",VLOOKUP(I46,grad3,4,TRUE))</f>
        <v/>
      </c>
      <c r="K46" s="355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4" t="str">
        <f t="shared" ref="N46:N55" si="16">IF(M46="","",ROUND(M46/$M$5*$N$5,0))</f>
        <v/>
      </c>
      <c r="O46" s="360" t="str">
        <f t="shared" ref="O46:O55" si="17">IF(N46="","",VLOOKUP(N46,grad3,4,TRUE))</f>
        <v/>
      </c>
      <c r="P46" s="355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4" t="str">
        <f t="shared" ref="R46:R55" si="19">IF(Q46="","",ROUND(Q46/$Q$5*$R$5,0))</f>
        <v/>
      </c>
      <c r="S46" s="360" t="str">
        <f t="shared" ref="S46:S55" si="20">IF(R46="","",VLOOKUP(R46,grad3,4,TRUE))</f>
        <v/>
      </c>
      <c r="T46" s="486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42" t="str">
        <f t="shared" ref="V46:V55" si="22">IF(U46="","",VLOOKUP(U46,grad3,5,TRUE))</f>
        <v/>
      </c>
      <c r="W46" s="342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5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4" t="str">
        <f t="shared" si="13"/>
        <v/>
      </c>
      <c r="J47" s="360" t="str">
        <f t="shared" si="14"/>
        <v/>
      </c>
      <c r="K47" s="355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4" t="str">
        <f t="shared" si="16"/>
        <v/>
      </c>
      <c r="O47" s="360" t="str">
        <f t="shared" si="17"/>
        <v/>
      </c>
      <c r="P47" s="355" t="str">
        <f>IF(คิดวิเคราะห์!J47="","",คิดวิเคราะห์!J47)</f>
        <v/>
      </c>
      <c r="Q47" s="78" t="str">
        <f t="shared" si="18"/>
        <v/>
      </c>
      <c r="R47" s="484" t="str">
        <f t="shared" si="19"/>
        <v/>
      </c>
      <c r="S47" s="360" t="str">
        <f t="shared" si="20"/>
        <v/>
      </c>
      <c r="T47" s="486" t="str">
        <f t="shared" si="21"/>
        <v/>
      </c>
      <c r="U47" s="66" t="str">
        <f>IF(OR(นักเรียน!Q47="ออก",T47=""),"",ROUND(T47/$T$5*$U$5,0))</f>
        <v/>
      </c>
      <c r="V47" s="342" t="str">
        <f t="shared" si="22"/>
        <v/>
      </c>
      <c r="W47" s="342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5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4" t="str">
        <f t="shared" si="13"/>
        <v/>
      </c>
      <c r="J48" s="360" t="str">
        <f t="shared" si="14"/>
        <v/>
      </c>
      <c r="K48" s="355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4" t="str">
        <f t="shared" si="16"/>
        <v/>
      </c>
      <c r="O48" s="360" t="str">
        <f t="shared" si="17"/>
        <v/>
      </c>
      <c r="P48" s="355" t="str">
        <f>IF(คิดวิเคราะห์!J48="","",คิดวิเคราะห์!J48)</f>
        <v/>
      </c>
      <c r="Q48" s="78" t="str">
        <f t="shared" si="18"/>
        <v/>
      </c>
      <c r="R48" s="484" t="str">
        <f t="shared" si="19"/>
        <v/>
      </c>
      <c r="S48" s="360" t="str">
        <f t="shared" si="20"/>
        <v/>
      </c>
      <c r="T48" s="486" t="str">
        <f t="shared" si="21"/>
        <v/>
      </c>
      <c r="U48" s="66" t="str">
        <f>IF(OR(นักเรียน!Q48="ออก",T48=""),"",ROUND(T48/$T$5*$U$5,0))</f>
        <v/>
      </c>
      <c r="V48" s="342" t="str">
        <f t="shared" si="22"/>
        <v/>
      </c>
      <c r="W48" s="342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5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4" t="str">
        <f t="shared" si="13"/>
        <v/>
      </c>
      <c r="J49" s="360" t="str">
        <f t="shared" si="14"/>
        <v/>
      </c>
      <c r="K49" s="355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4" t="str">
        <f t="shared" si="16"/>
        <v/>
      </c>
      <c r="O49" s="360" t="str">
        <f t="shared" si="17"/>
        <v/>
      </c>
      <c r="P49" s="355" t="str">
        <f>IF(คิดวิเคราะห์!J49="","",คิดวิเคราะห์!J49)</f>
        <v/>
      </c>
      <c r="Q49" s="78" t="str">
        <f t="shared" si="18"/>
        <v/>
      </c>
      <c r="R49" s="484" t="str">
        <f t="shared" si="19"/>
        <v/>
      </c>
      <c r="S49" s="360" t="str">
        <f t="shared" si="20"/>
        <v/>
      </c>
      <c r="T49" s="486" t="str">
        <f t="shared" si="21"/>
        <v/>
      </c>
      <c r="U49" s="66" t="str">
        <f>IF(OR(นักเรียน!Q49="ออก",T49=""),"",ROUND(T49/$T$5*$U$5,0))</f>
        <v/>
      </c>
      <c r="V49" s="342" t="str">
        <f t="shared" si="22"/>
        <v/>
      </c>
      <c r="W49" s="342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5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4" t="str">
        <f t="shared" si="13"/>
        <v/>
      </c>
      <c r="J50" s="360" t="str">
        <f t="shared" si="14"/>
        <v/>
      </c>
      <c r="K50" s="355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4" t="str">
        <f t="shared" si="16"/>
        <v/>
      </c>
      <c r="O50" s="360" t="str">
        <f t="shared" si="17"/>
        <v/>
      </c>
      <c r="P50" s="355" t="str">
        <f>IF(คิดวิเคราะห์!J50="","",คิดวิเคราะห์!J50)</f>
        <v/>
      </c>
      <c r="Q50" s="78" t="str">
        <f t="shared" si="18"/>
        <v/>
      </c>
      <c r="R50" s="484" t="str">
        <f t="shared" si="19"/>
        <v/>
      </c>
      <c r="S50" s="360" t="str">
        <f t="shared" si="20"/>
        <v/>
      </c>
      <c r="T50" s="486" t="str">
        <f t="shared" si="21"/>
        <v/>
      </c>
      <c r="U50" s="66" t="str">
        <f>IF(OR(นักเรียน!Q50="ออก",T50=""),"",ROUND(T50/$T$5*$U$5,0))</f>
        <v/>
      </c>
      <c r="V50" s="342" t="str">
        <f t="shared" si="22"/>
        <v/>
      </c>
      <c r="W50" s="342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5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4" t="str">
        <f t="shared" si="13"/>
        <v/>
      </c>
      <c r="J51" s="360" t="str">
        <f t="shared" si="14"/>
        <v/>
      </c>
      <c r="K51" s="355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4" t="str">
        <f t="shared" si="16"/>
        <v/>
      </c>
      <c r="O51" s="360" t="str">
        <f t="shared" si="17"/>
        <v/>
      </c>
      <c r="P51" s="355" t="str">
        <f>IF(คิดวิเคราะห์!J51="","",คิดวิเคราะห์!J51)</f>
        <v/>
      </c>
      <c r="Q51" s="78" t="str">
        <f t="shared" si="18"/>
        <v/>
      </c>
      <c r="R51" s="484" t="str">
        <f t="shared" si="19"/>
        <v/>
      </c>
      <c r="S51" s="360" t="str">
        <f t="shared" si="20"/>
        <v/>
      </c>
      <c r="T51" s="486" t="str">
        <f t="shared" si="21"/>
        <v/>
      </c>
      <c r="U51" s="66" t="str">
        <f>IF(OR(นักเรียน!Q51="ออก",T51=""),"",ROUND(T51/$T$5*$U$5,0))</f>
        <v/>
      </c>
      <c r="V51" s="342" t="str">
        <f t="shared" si="22"/>
        <v/>
      </c>
      <c r="W51" s="342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5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4" t="str">
        <f t="shared" si="13"/>
        <v/>
      </c>
      <c r="J52" s="360" t="str">
        <f t="shared" si="14"/>
        <v/>
      </c>
      <c r="K52" s="355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4" t="str">
        <f t="shared" si="16"/>
        <v/>
      </c>
      <c r="O52" s="360" t="str">
        <f t="shared" si="17"/>
        <v/>
      </c>
      <c r="P52" s="355" t="str">
        <f>IF(คิดวิเคราะห์!J52="","",คิดวิเคราะห์!J52)</f>
        <v/>
      </c>
      <c r="Q52" s="78" t="str">
        <f t="shared" si="18"/>
        <v/>
      </c>
      <c r="R52" s="484" t="str">
        <f t="shared" si="19"/>
        <v/>
      </c>
      <c r="S52" s="360" t="str">
        <f t="shared" si="20"/>
        <v/>
      </c>
      <c r="T52" s="486" t="str">
        <f t="shared" si="21"/>
        <v/>
      </c>
      <c r="U52" s="66" t="str">
        <f>IF(OR(นักเรียน!Q52="ออก",T52=""),"",ROUND(T52/$T$5*$U$5,0))</f>
        <v/>
      </c>
      <c r="V52" s="342" t="str">
        <f t="shared" si="22"/>
        <v/>
      </c>
      <c r="W52" s="342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5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4" t="str">
        <f t="shared" si="13"/>
        <v/>
      </c>
      <c r="J53" s="360" t="str">
        <f t="shared" si="14"/>
        <v/>
      </c>
      <c r="K53" s="355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4" t="str">
        <f t="shared" si="16"/>
        <v/>
      </c>
      <c r="O53" s="360" t="str">
        <f t="shared" si="17"/>
        <v/>
      </c>
      <c r="P53" s="355" t="str">
        <f>IF(คิดวิเคราะห์!J53="","",คิดวิเคราะห์!J53)</f>
        <v/>
      </c>
      <c r="Q53" s="78" t="str">
        <f t="shared" si="18"/>
        <v/>
      </c>
      <c r="R53" s="484" t="str">
        <f t="shared" si="19"/>
        <v/>
      </c>
      <c r="S53" s="360" t="str">
        <f t="shared" si="20"/>
        <v/>
      </c>
      <c r="T53" s="486" t="str">
        <f t="shared" si="21"/>
        <v/>
      </c>
      <c r="U53" s="66" t="str">
        <f>IF(OR(นักเรียน!Q53="ออก",T53=""),"",ROUND(T53/$T$5*$U$5,0))</f>
        <v/>
      </c>
      <c r="V53" s="342" t="str">
        <f t="shared" si="22"/>
        <v/>
      </c>
      <c r="W53" s="342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5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4" t="str">
        <f t="shared" si="13"/>
        <v/>
      </c>
      <c r="J54" s="360" t="str">
        <f t="shared" si="14"/>
        <v/>
      </c>
      <c r="K54" s="355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4" t="str">
        <f t="shared" si="16"/>
        <v/>
      </c>
      <c r="O54" s="360" t="str">
        <f t="shared" si="17"/>
        <v/>
      </c>
      <c r="P54" s="355" t="str">
        <f>IF(คิดวิเคราะห์!J54="","",คิดวิเคราะห์!J54)</f>
        <v/>
      </c>
      <c r="Q54" s="78" t="str">
        <f t="shared" si="18"/>
        <v/>
      </c>
      <c r="R54" s="484" t="str">
        <f t="shared" si="19"/>
        <v/>
      </c>
      <c r="S54" s="360" t="str">
        <f t="shared" si="20"/>
        <v/>
      </c>
      <c r="T54" s="486" t="str">
        <f t="shared" si="21"/>
        <v/>
      </c>
      <c r="U54" s="66" t="str">
        <f>IF(OR(นักเรียน!Q54="ออก",T54=""),"",ROUND(T54/$T$5*$U$5,0))</f>
        <v/>
      </c>
      <c r="V54" s="342" t="str">
        <f t="shared" si="22"/>
        <v/>
      </c>
      <c r="W54" s="342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5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4" t="str">
        <f t="shared" si="13"/>
        <v/>
      </c>
      <c r="J55" s="360" t="str">
        <f t="shared" si="14"/>
        <v/>
      </c>
      <c r="K55" s="355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4" t="str">
        <f t="shared" si="16"/>
        <v/>
      </c>
      <c r="O55" s="360" t="str">
        <f t="shared" si="17"/>
        <v/>
      </c>
      <c r="P55" s="355" t="str">
        <f>IF(คิดวิเคราะห์!J55="","",คิดวิเคราะห์!J55)</f>
        <v/>
      </c>
      <c r="Q55" s="78" t="str">
        <f t="shared" si="18"/>
        <v/>
      </c>
      <c r="R55" s="484" t="str">
        <f t="shared" si="19"/>
        <v/>
      </c>
      <c r="S55" s="360" t="str">
        <f t="shared" si="20"/>
        <v/>
      </c>
      <c r="T55" s="486" t="str">
        <f t="shared" si="21"/>
        <v/>
      </c>
      <c r="U55" s="66" t="str">
        <f>IF(OR(นักเรียน!Q55="ออก",T55=""),"",ROUND(T55/$T$5*$U$5,0))</f>
        <v/>
      </c>
      <c r="V55" s="342" t="str">
        <f t="shared" si="22"/>
        <v/>
      </c>
      <c r="W55" s="342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>
      <c r="A3" s="91"/>
      <c r="B3" s="83"/>
      <c r="C3" s="696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696"/>
      <c r="E3" s="696"/>
      <c r="F3" s="696"/>
      <c r="G3" s="696"/>
      <c r="H3" s="83"/>
      <c r="I3" s="187" t="s">
        <v>372</v>
      </c>
      <c r="J3" s="91"/>
      <c r="K3" s="91"/>
    </row>
    <row r="4" spans="1:11">
      <c r="A4" s="91"/>
      <c r="B4" s="83"/>
      <c r="C4" s="696" t="str">
        <f>"รายวิชา   "&amp;Home!C11&amp;"    รหัสวิชา  "&amp;Home!C12&amp;"  ชั้น"&amp;Home!C9</f>
        <v>รายวิชา       รหัสวิชา    ชั้น</v>
      </c>
      <c r="D4" s="696"/>
      <c r="E4" s="696"/>
      <c r="F4" s="696"/>
      <c r="G4" s="696"/>
      <c r="H4" s="83"/>
      <c r="I4" s="187" t="s">
        <v>373</v>
      </c>
      <c r="J4" s="91"/>
      <c r="K4" s="91"/>
    </row>
    <row r="5" spans="1:11" ht="8.25" customHeight="1">
      <c r="A5" s="91"/>
      <c r="B5" s="83"/>
      <c r="C5" s="83"/>
      <c r="D5" s="83"/>
      <c r="E5" s="83"/>
      <c r="F5" s="83"/>
      <c r="G5" s="83"/>
      <c r="H5" s="83"/>
      <c r="I5" s="207"/>
      <c r="J5" s="91"/>
      <c r="K5" s="91"/>
    </row>
    <row r="6" spans="1:11" ht="18" customHeight="1">
      <c r="A6" s="91"/>
      <c r="B6" s="83"/>
      <c r="C6" s="697" t="s">
        <v>10</v>
      </c>
      <c r="D6" s="697" t="s">
        <v>149</v>
      </c>
      <c r="E6" s="697" t="s">
        <v>524</v>
      </c>
      <c r="F6" s="699" t="s">
        <v>525</v>
      </c>
      <c r="G6" s="699"/>
      <c r="H6" s="83"/>
      <c r="I6" s="187" t="s">
        <v>415</v>
      </c>
      <c r="J6" s="91"/>
      <c r="K6" s="91"/>
    </row>
    <row r="7" spans="1:11" ht="18" customHeight="1">
      <c r="A7" s="91"/>
      <c r="B7" s="83"/>
      <c r="C7" s="698"/>
      <c r="D7" s="698"/>
      <c r="E7" s="698"/>
      <c r="F7" s="290" t="s">
        <v>526</v>
      </c>
      <c r="G7" s="290" t="s">
        <v>527</v>
      </c>
      <c r="H7" s="83"/>
      <c r="I7" s="186"/>
      <c r="J7" s="91"/>
      <c r="K7" s="91"/>
    </row>
    <row r="8" spans="1:11" ht="18.75" customHeight="1">
      <c r="A8" s="91"/>
      <c r="B8" s="83"/>
      <c r="C8" s="287"/>
      <c r="D8" s="286"/>
      <c r="E8" s="313"/>
      <c r="F8" s="313"/>
      <c r="G8" s="313"/>
      <c r="H8" s="83"/>
      <c r="I8" s="186"/>
      <c r="J8" s="91"/>
      <c r="K8" s="91"/>
    </row>
    <row r="9" spans="1:11" ht="18.75" customHeight="1">
      <c r="A9" s="91"/>
      <c r="B9" s="83"/>
      <c r="C9" s="287"/>
      <c r="D9" s="286"/>
      <c r="E9" s="313"/>
      <c r="F9" s="313"/>
      <c r="G9" s="313"/>
      <c r="H9" s="83"/>
      <c r="I9" s="186"/>
      <c r="J9" s="91"/>
      <c r="K9" s="91"/>
    </row>
    <row r="10" spans="1:11" ht="18.75" customHeight="1">
      <c r="A10" s="91"/>
      <c r="B10" s="83"/>
      <c r="C10" s="287"/>
      <c r="D10" s="286"/>
      <c r="E10" s="313"/>
      <c r="F10" s="313"/>
      <c r="G10" s="313"/>
      <c r="H10" s="83"/>
      <c r="I10" s="91"/>
      <c r="J10" s="91"/>
      <c r="K10" s="91"/>
    </row>
    <row r="11" spans="1:11" ht="18.75" customHeight="1">
      <c r="A11" s="91"/>
      <c r="B11" s="83"/>
      <c r="C11" s="287"/>
      <c r="D11" s="286"/>
      <c r="E11" s="313"/>
      <c r="F11" s="313"/>
      <c r="G11" s="313"/>
      <c r="H11" s="83"/>
      <c r="I11" s="91"/>
      <c r="J11" s="91"/>
      <c r="K11" s="91"/>
    </row>
    <row r="12" spans="1:11" ht="18.75" customHeight="1">
      <c r="A12" s="91"/>
      <c r="B12" s="83"/>
      <c r="C12" s="287"/>
      <c r="D12" s="286"/>
      <c r="E12" s="313"/>
      <c r="F12" s="313"/>
      <c r="G12" s="313"/>
      <c r="H12" s="83"/>
      <c r="I12" s="91"/>
      <c r="J12" s="91"/>
      <c r="K12" s="91"/>
    </row>
    <row r="13" spans="1:11" ht="18.75" customHeight="1">
      <c r="A13" s="91"/>
      <c r="B13" s="83"/>
      <c r="C13" s="287"/>
      <c r="D13" s="286"/>
      <c r="E13" s="313"/>
      <c r="F13" s="313"/>
      <c r="G13" s="313"/>
      <c r="H13" s="83"/>
      <c r="I13" s="91"/>
      <c r="J13" s="91"/>
      <c r="K13" s="91"/>
    </row>
    <row r="14" spans="1:11" ht="18.75" customHeight="1">
      <c r="A14" s="91"/>
      <c r="B14" s="83"/>
      <c r="C14" s="287"/>
      <c r="D14" s="286"/>
      <c r="E14" s="313"/>
      <c r="F14" s="313"/>
      <c r="G14" s="313"/>
      <c r="H14" s="83"/>
      <c r="I14" s="91"/>
      <c r="J14" s="91"/>
      <c r="K14" s="91"/>
    </row>
    <row r="15" spans="1:11" ht="18.75" customHeight="1">
      <c r="A15" s="91"/>
      <c r="B15" s="83"/>
      <c r="C15" s="287"/>
      <c r="D15" s="286"/>
      <c r="E15" s="313"/>
      <c r="F15" s="313"/>
      <c r="G15" s="313"/>
      <c r="H15" s="83"/>
      <c r="I15" s="91"/>
      <c r="J15" s="91"/>
      <c r="K15" s="91"/>
    </row>
    <row r="16" spans="1:11" ht="18.75" customHeight="1">
      <c r="A16" s="91"/>
      <c r="B16" s="83"/>
      <c r="C16" s="287"/>
      <c r="D16" s="286"/>
      <c r="E16" s="313"/>
      <c r="F16" s="313"/>
      <c r="G16" s="313"/>
      <c r="H16" s="83"/>
      <c r="I16" s="91"/>
      <c r="J16" s="91"/>
      <c r="K16" s="91"/>
    </row>
    <row r="17" spans="1:11" ht="18.75" customHeight="1">
      <c r="A17" s="91"/>
      <c r="B17" s="83"/>
      <c r="C17" s="287"/>
      <c r="D17" s="286"/>
      <c r="E17" s="313"/>
      <c r="F17" s="313"/>
      <c r="G17" s="313"/>
      <c r="H17" s="83"/>
      <c r="I17" s="91"/>
      <c r="J17" s="91"/>
      <c r="K17" s="91"/>
    </row>
    <row r="18" spans="1:11" ht="18.75" customHeight="1">
      <c r="A18" s="91"/>
      <c r="B18" s="83"/>
      <c r="C18" s="287"/>
      <c r="D18" s="286"/>
      <c r="E18" s="313"/>
      <c r="F18" s="313"/>
      <c r="G18" s="313"/>
      <c r="H18" s="83"/>
      <c r="I18" s="91"/>
      <c r="J18" s="91"/>
      <c r="K18" s="91"/>
    </row>
    <row r="19" spans="1:11" ht="18.75" customHeight="1">
      <c r="A19" s="91"/>
      <c r="B19" s="83"/>
      <c r="C19" s="287"/>
      <c r="D19" s="286"/>
      <c r="E19" s="313"/>
      <c r="F19" s="313"/>
      <c r="G19" s="313"/>
      <c r="H19" s="83"/>
      <c r="I19" s="91"/>
      <c r="J19" s="91"/>
      <c r="K19" s="91"/>
    </row>
    <row r="20" spans="1:11" ht="18.75" customHeight="1">
      <c r="A20" s="91"/>
      <c r="B20" s="83"/>
      <c r="C20" s="287"/>
      <c r="D20" s="286"/>
      <c r="E20" s="313"/>
      <c r="F20" s="313"/>
      <c r="G20" s="313"/>
      <c r="H20" s="83"/>
      <c r="I20" s="91"/>
      <c r="J20" s="91"/>
      <c r="K20" s="91"/>
    </row>
    <row r="21" spans="1:11" ht="18.75" customHeight="1">
      <c r="A21" s="91"/>
      <c r="B21" s="83"/>
      <c r="C21" s="287"/>
      <c r="D21" s="286"/>
      <c r="E21" s="313"/>
      <c r="F21" s="313"/>
      <c r="G21" s="313"/>
      <c r="H21" s="83"/>
      <c r="I21" s="91"/>
      <c r="J21" s="91"/>
      <c r="K21" s="91"/>
    </row>
    <row r="22" spans="1:11" ht="18.75" customHeight="1">
      <c r="A22" s="91"/>
      <c r="B22" s="83"/>
      <c r="C22" s="287"/>
      <c r="D22" s="286"/>
      <c r="E22" s="313"/>
      <c r="F22" s="313"/>
      <c r="G22" s="313"/>
      <c r="H22" s="83"/>
      <c r="I22" s="91"/>
      <c r="J22" s="91"/>
      <c r="K22" s="91"/>
    </row>
    <row r="23" spans="1:11" ht="18.75" customHeight="1">
      <c r="A23" s="91"/>
      <c r="B23" s="83"/>
      <c r="C23" s="287"/>
      <c r="D23" s="286"/>
      <c r="E23" s="313"/>
      <c r="F23" s="313"/>
      <c r="G23" s="313"/>
      <c r="H23" s="83"/>
      <c r="I23" s="91"/>
      <c r="J23" s="91"/>
      <c r="K23" s="91"/>
    </row>
    <row r="24" spans="1:11" ht="18.75" customHeight="1">
      <c r="A24" s="91"/>
      <c r="B24" s="83"/>
      <c r="C24" s="287"/>
      <c r="D24" s="286"/>
      <c r="E24" s="313"/>
      <c r="F24" s="313"/>
      <c r="G24" s="313"/>
      <c r="H24" s="83"/>
      <c r="I24" s="91"/>
      <c r="J24" s="91"/>
      <c r="K24" s="91"/>
    </row>
    <row r="25" spans="1:11" ht="18.75" customHeight="1">
      <c r="A25" s="91"/>
      <c r="B25" s="83"/>
      <c r="C25" s="287"/>
      <c r="D25" s="286"/>
      <c r="E25" s="313"/>
      <c r="F25" s="313"/>
      <c r="G25" s="313"/>
      <c r="H25" s="83"/>
      <c r="I25" s="91"/>
      <c r="J25" s="91"/>
      <c r="K25" s="91"/>
    </row>
    <row r="26" spans="1:11" ht="18.75" customHeight="1">
      <c r="A26" s="91"/>
      <c r="B26" s="83"/>
      <c r="C26" s="287"/>
      <c r="D26" s="286"/>
      <c r="E26" s="313"/>
      <c r="F26" s="313"/>
      <c r="G26" s="313"/>
      <c r="H26" s="83"/>
      <c r="I26" s="91"/>
      <c r="J26" s="91"/>
      <c r="K26" s="91"/>
    </row>
    <row r="27" spans="1:11" ht="18.75" customHeight="1">
      <c r="A27" s="91"/>
      <c r="B27" s="83"/>
      <c r="C27" s="287"/>
      <c r="D27" s="286"/>
      <c r="E27" s="313"/>
      <c r="F27" s="313"/>
      <c r="G27" s="313"/>
      <c r="H27" s="83"/>
      <c r="I27" s="91"/>
      <c r="J27" s="91"/>
      <c r="K27" s="91"/>
    </row>
    <row r="28" spans="1:11" ht="18.75" customHeight="1">
      <c r="A28" s="91"/>
      <c r="B28" s="83"/>
      <c r="C28" s="287"/>
      <c r="D28" s="286"/>
      <c r="E28" s="313"/>
      <c r="F28" s="313"/>
      <c r="G28" s="313"/>
      <c r="H28" s="83"/>
      <c r="I28" s="91"/>
      <c r="J28" s="91"/>
      <c r="K28" s="91"/>
    </row>
    <row r="29" spans="1:11" ht="18.75" customHeight="1">
      <c r="A29" s="91"/>
      <c r="B29" s="83"/>
      <c r="C29" s="287"/>
      <c r="D29" s="286"/>
      <c r="E29" s="313"/>
      <c r="F29" s="313"/>
      <c r="G29" s="313"/>
      <c r="H29" s="83"/>
      <c r="I29" s="91"/>
      <c r="J29" s="91"/>
      <c r="K29" s="91"/>
    </row>
    <row r="30" spans="1:11" ht="18.75" customHeight="1">
      <c r="A30" s="91"/>
      <c r="B30" s="83"/>
      <c r="C30" s="287"/>
      <c r="D30" s="286"/>
      <c r="E30" s="313"/>
      <c r="F30" s="313"/>
      <c r="G30" s="313"/>
      <c r="H30" s="83"/>
      <c r="I30" s="91"/>
      <c r="J30" s="91"/>
      <c r="K30" s="91"/>
    </row>
    <row r="31" spans="1:11" ht="18.75" customHeight="1">
      <c r="A31" s="91"/>
      <c r="B31" s="83"/>
      <c r="C31" s="287"/>
      <c r="D31" s="286"/>
      <c r="E31" s="313"/>
      <c r="F31" s="313"/>
      <c r="G31" s="313"/>
      <c r="H31" s="83"/>
      <c r="I31" s="91"/>
      <c r="J31" s="91"/>
      <c r="K31" s="91"/>
    </row>
    <row r="32" spans="1:11" ht="18.75" customHeight="1">
      <c r="A32" s="91"/>
      <c r="B32" s="83"/>
      <c r="C32" s="287"/>
      <c r="D32" s="286"/>
      <c r="E32" s="313"/>
      <c r="F32" s="313"/>
      <c r="G32" s="313"/>
      <c r="H32" s="83"/>
      <c r="I32" s="91"/>
      <c r="J32" s="91"/>
      <c r="K32" s="91"/>
    </row>
    <row r="33" spans="1:11" ht="18.75" customHeight="1">
      <c r="A33" s="91"/>
      <c r="B33" s="83"/>
      <c r="C33" s="287"/>
      <c r="D33" s="286"/>
      <c r="E33" s="313"/>
      <c r="F33" s="313"/>
      <c r="G33" s="313"/>
      <c r="H33" s="83"/>
      <c r="I33" s="91"/>
      <c r="J33" s="91"/>
      <c r="K33" s="91"/>
    </row>
    <row r="34" spans="1:11" ht="18.75" customHeight="1">
      <c r="A34" s="91"/>
      <c r="B34" s="83"/>
      <c r="C34" s="287"/>
      <c r="D34" s="286"/>
      <c r="E34" s="313"/>
      <c r="F34" s="313"/>
      <c r="G34" s="313"/>
      <c r="H34" s="83"/>
      <c r="I34" s="91"/>
      <c r="J34" s="91"/>
      <c r="K34" s="91"/>
    </row>
    <row r="35" spans="1:11" ht="18.75" customHeight="1">
      <c r="A35" s="91"/>
      <c r="B35" s="83"/>
      <c r="C35" s="287"/>
      <c r="D35" s="286"/>
      <c r="E35" s="313"/>
      <c r="F35" s="313"/>
      <c r="G35" s="313"/>
      <c r="H35" s="83"/>
      <c r="I35" s="91"/>
      <c r="J35" s="91"/>
      <c r="K35" s="91"/>
    </row>
    <row r="36" spans="1:11" ht="18.75" customHeight="1">
      <c r="A36" s="91"/>
      <c r="B36" s="83"/>
      <c r="C36" s="287"/>
      <c r="D36" s="286"/>
      <c r="E36" s="313"/>
      <c r="F36" s="313"/>
      <c r="G36" s="313"/>
      <c r="H36" s="83"/>
      <c r="I36" s="91"/>
      <c r="J36" s="91"/>
      <c r="K36" s="91"/>
    </row>
    <row r="37" spans="1:11" ht="18.75" customHeight="1">
      <c r="A37" s="91"/>
      <c r="B37" s="83"/>
      <c r="C37" s="287"/>
      <c r="D37" s="286"/>
      <c r="E37" s="313"/>
      <c r="F37" s="313"/>
      <c r="G37" s="313"/>
      <c r="H37" s="83"/>
      <c r="I37" s="91"/>
      <c r="J37" s="91"/>
      <c r="K37" s="91"/>
    </row>
    <row r="38" spans="1:11" ht="18.75" customHeight="1">
      <c r="A38" s="91"/>
      <c r="B38" s="83"/>
      <c r="C38" s="287"/>
      <c r="D38" s="286"/>
      <c r="E38" s="313"/>
      <c r="F38" s="313"/>
      <c r="G38" s="313"/>
      <c r="H38" s="83"/>
      <c r="I38" s="91"/>
      <c r="J38" s="91"/>
      <c r="K38" s="91"/>
    </row>
    <row r="39" spans="1:11" ht="18.75" customHeight="1">
      <c r="A39" s="91"/>
      <c r="B39" s="83"/>
      <c r="C39" s="287"/>
      <c r="D39" s="286"/>
      <c r="E39" s="313"/>
      <c r="F39" s="313"/>
      <c r="G39" s="313"/>
      <c r="H39" s="83"/>
      <c r="I39" s="91"/>
      <c r="J39" s="91"/>
      <c r="K39" s="91"/>
    </row>
    <row r="40" spans="1:11" ht="18.75" customHeight="1">
      <c r="A40" s="91"/>
      <c r="B40" s="83"/>
      <c r="C40" s="287"/>
      <c r="D40" s="286"/>
      <c r="E40" s="313"/>
      <c r="F40" s="313"/>
      <c r="G40" s="313"/>
      <c r="H40" s="83"/>
      <c r="I40" s="91"/>
      <c r="J40" s="91"/>
      <c r="K40" s="91"/>
    </row>
    <row r="41" spans="1:11" ht="18.75" customHeight="1">
      <c r="A41" s="91"/>
      <c r="B41" s="83"/>
      <c r="C41" s="287"/>
      <c r="D41" s="286"/>
      <c r="E41" s="313"/>
      <c r="F41" s="313"/>
      <c r="G41" s="313"/>
      <c r="H41" s="83"/>
      <c r="I41" s="91"/>
      <c r="J41" s="91"/>
      <c r="K41" s="91"/>
    </row>
    <row r="42" spans="1:11" ht="18.75" customHeight="1">
      <c r="A42" s="91"/>
      <c r="B42" s="83"/>
      <c r="C42" s="287"/>
      <c r="D42" s="286"/>
      <c r="E42" s="313"/>
      <c r="F42" s="313"/>
      <c r="G42" s="313"/>
      <c r="H42" s="83"/>
      <c r="I42" s="91"/>
      <c r="J42" s="91"/>
      <c r="K42" s="91"/>
    </row>
    <row r="43" spans="1:11" ht="18.75" customHeight="1">
      <c r="A43" s="91"/>
      <c r="B43" s="83"/>
      <c r="C43" s="287"/>
      <c r="D43" s="286"/>
      <c r="E43" s="313"/>
      <c r="F43" s="313"/>
      <c r="G43" s="313"/>
      <c r="H43" s="83"/>
      <c r="I43" s="91"/>
      <c r="J43" s="91"/>
      <c r="K43" s="91"/>
    </row>
    <row r="44" spans="1:11" ht="18.75" customHeight="1">
      <c r="A44" s="91"/>
      <c r="B44" s="83"/>
      <c r="C44" s="287"/>
      <c r="D44" s="286"/>
      <c r="E44" s="313"/>
      <c r="F44" s="313"/>
      <c r="G44" s="313"/>
      <c r="H44" s="83"/>
      <c r="I44" s="91"/>
      <c r="J44" s="91"/>
      <c r="K44" s="91"/>
    </row>
    <row r="45" spans="1:11" ht="18.75" customHeight="1">
      <c r="A45" s="91"/>
      <c r="B45" s="83"/>
      <c r="C45" s="287"/>
      <c r="D45" s="286"/>
      <c r="E45" s="313"/>
      <c r="F45" s="313"/>
      <c r="G45" s="313"/>
      <c r="H45" s="83"/>
      <c r="I45" s="91"/>
      <c r="J45" s="91"/>
      <c r="K45" s="91"/>
    </row>
    <row r="46" spans="1:11" ht="18" customHeight="1">
      <c r="A46" s="91"/>
      <c r="B46" s="83"/>
      <c r="C46" s="288"/>
      <c r="D46" s="289"/>
      <c r="E46" s="314"/>
      <c r="F46" s="314"/>
      <c r="G46" s="314"/>
      <c r="H46" s="83"/>
      <c r="I46" s="91"/>
      <c r="J46" s="91"/>
      <c r="K46" s="91"/>
    </row>
    <row r="47" spans="1:11" ht="12.75" customHeight="1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208"/>
      <c r="C2" s="701" t="s">
        <v>142</v>
      </c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23"/>
      <c r="P2" s="23"/>
      <c r="Q2" s="23"/>
      <c r="R2" s="23"/>
      <c r="S2" s="23"/>
    </row>
    <row r="3" spans="1:19" ht="14.25" customHeight="1">
      <c r="A3" s="23"/>
      <c r="B3" s="208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23"/>
      <c r="P3" s="23"/>
      <c r="Q3" s="23"/>
      <c r="R3" s="23"/>
      <c r="S3" s="23"/>
    </row>
    <row r="4" spans="1:19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>
      <c r="A25" s="23"/>
      <c r="B25" s="23"/>
      <c r="C25" s="210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>
      <c r="A42" s="23"/>
      <c r="B42" s="23"/>
      <c r="C42" s="210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>
      <c r="A45" s="23"/>
      <c r="B45" s="23"/>
      <c r="C45" s="181"/>
      <c r="E45" s="703" t="s">
        <v>60</v>
      </c>
      <c r="F45" s="703"/>
      <c r="G45" s="704"/>
      <c r="H45" s="703" t="s">
        <v>447</v>
      </c>
      <c r="I45" s="703"/>
      <c r="J45" s="703"/>
      <c r="K45" s="710" t="s">
        <v>448</v>
      </c>
      <c r="L45" s="703"/>
      <c r="M45" s="703"/>
      <c r="N45" s="176"/>
      <c r="O45" s="23"/>
      <c r="P45" s="23"/>
      <c r="Q45" s="23"/>
      <c r="R45" s="23"/>
      <c r="S45" s="23"/>
    </row>
    <row r="46" spans="1:19" ht="23.25" customHeight="1">
      <c r="A46" s="23"/>
      <c r="B46" s="23"/>
      <c r="C46" s="181"/>
      <c r="E46" s="705" t="str">
        <f>IF(เกณฑ์!G9="","",เกณฑ์!G9)</f>
        <v>0</v>
      </c>
      <c r="F46" s="705"/>
      <c r="G46" s="705"/>
      <c r="H46" s="707" t="str">
        <f>IF(เกณฑ์!F9="","",เกณฑ์!F9)</f>
        <v>ต่ำกว่าเกณฑ์</v>
      </c>
      <c r="I46" s="707"/>
      <c r="J46" s="707"/>
      <c r="K46" s="705" t="str">
        <f>IF(เกณฑ์!C9="","",เกณฑ์!C9&amp;" - "&amp;เกณฑ์!E9)</f>
        <v>0 - 49</v>
      </c>
      <c r="L46" s="705"/>
      <c r="M46" s="705"/>
      <c r="N46" s="176"/>
      <c r="O46" s="23"/>
      <c r="P46" s="23"/>
      <c r="Q46" s="23"/>
      <c r="R46" s="23"/>
      <c r="S46" s="23"/>
    </row>
    <row r="47" spans="1:19" ht="23.25" customHeight="1">
      <c r="A47" s="23"/>
      <c r="B47" s="23"/>
      <c r="C47" s="181"/>
      <c r="E47" s="700" t="str">
        <f>IF(เกณฑ์!G10="","",เกณฑ์!G10)</f>
        <v>1</v>
      </c>
      <c r="F47" s="700"/>
      <c r="G47" s="700"/>
      <c r="H47" s="708" t="str">
        <f>IF(เกณฑ์!F10="","",เกณฑ์!F10)</f>
        <v>ผ่านเกณฑ์ขั้นต่ำ</v>
      </c>
      <c r="I47" s="708"/>
      <c r="J47" s="708"/>
      <c r="K47" s="700" t="str">
        <f>IF(เกณฑ์!C10="","",เกณฑ์!C10&amp;" - "&amp;เกณฑ์!E10)</f>
        <v>50 - 54</v>
      </c>
      <c r="L47" s="700"/>
      <c r="M47" s="700"/>
      <c r="N47" s="176"/>
      <c r="O47" s="23"/>
      <c r="P47" s="23"/>
      <c r="Q47" s="23"/>
      <c r="R47" s="23"/>
      <c r="S47" s="23"/>
    </row>
    <row r="48" spans="1:19" ht="23.25" customHeight="1">
      <c r="A48" s="23"/>
      <c r="B48" s="23"/>
      <c r="C48" s="181"/>
      <c r="E48" s="700" t="str">
        <f>IF(เกณฑ์!G11="","",เกณฑ์!G11)</f>
        <v>1.5</v>
      </c>
      <c r="F48" s="700"/>
      <c r="G48" s="700"/>
      <c r="H48" s="708" t="str">
        <f>IF(เกณฑ์!F11="","",เกณฑ์!F11)</f>
        <v>พอใช้</v>
      </c>
      <c r="I48" s="708"/>
      <c r="J48" s="708"/>
      <c r="K48" s="700" t="str">
        <f>IF(เกณฑ์!C11="","",เกณฑ์!C11&amp;" - "&amp;เกณฑ์!E11)</f>
        <v>55 - 59</v>
      </c>
      <c r="L48" s="700"/>
      <c r="M48" s="700"/>
      <c r="N48" s="176"/>
      <c r="O48" s="23"/>
      <c r="P48" s="23"/>
      <c r="Q48" s="23"/>
      <c r="R48" s="23"/>
      <c r="S48" s="23"/>
    </row>
    <row r="49" spans="1:19" ht="23.25" customHeight="1">
      <c r="A49" s="23"/>
      <c r="B49" s="23"/>
      <c r="C49" s="181"/>
      <c r="E49" s="700" t="str">
        <f>IF(เกณฑ์!G12="","",เกณฑ์!G12)</f>
        <v>2</v>
      </c>
      <c r="F49" s="700"/>
      <c r="G49" s="700"/>
      <c r="H49" s="708" t="str">
        <f>IF(เกณฑ์!F12="","",เกณฑ์!F12)</f>
        <v>ปานกลาง</v>
      </c>
      <c r="I49" s="708"/>
      <c r="J49" s="708"/>
      <c r="K49" s="700" t="str">
        <f>IF(เกณฑ์!C12="","",เกณฑ์!C12&amp;" - "&amp;เกณฑ์!E12)</f>
        <v>60 - 64</v>
      </c>
      <c r="L49" s="700"/>
      <c r="M49" s="700"/>
      <c r="N49" s="176"/>
      <c r="O49" s="23"/>
      <c r="P49" s="23"/>
      <c r="Q49" s="23"/>
      <c r="R49" s="23"/>
      <c r="S49" s="23"/>
    </row>
    <row r="50" spans="1:19" ht="23.25" customHeight="1">
      <c r="A50" s="23"/>
      <c r="B50" s="23"/>
      <c r="C50" s="181"/>
      <c r="E50" s="700" t="str">
        <f>IF(เกณฑ์!G13="","",เกณฑ์!G13)</f>
        <v>2.5</v>
      </c>
      <c r="F50" s="700"/>
      <c r="G50" s="700"/>
      <c r="H50" s="708" t="str">
        <f>IF(เกณฑ์!F13="","",เกณฑ์!F13)</f>
        <v>ค่อนข้างดี</v>
      </c>
      <c r="I50" s="708"/>
      <c r="J50" s="708"/>
      <c r="K50" s="700" t="str">
        <f>IF(เกณฑ์!C13="","",เกณฑ์!C13&amp;" - "&amp;เกณฑ์!E13)</f>
        <v>65 - 69</v>
      </c>
      <c r="L50" s="700"/>
      <c r="M50" s="700"/>
      <c r="N50" s="176"/>
      <c r="O50" s="23"/>
      <c r="P50" s="23"/>
      <c r="Q50" s="23"/>
      <c r="R50" s="23"/>
      <c r="S50" s="23"/>
    </row>
    <row r="51" spans="1:19" ht="23.25" customHeight="1">
      <c r="A51" s="23"/>
      <c r="B51" s="23"/>
      <c r="C51" s="181"/>
      <c r="E51" s="700" t="str">
        <f>IF(เกณฑ์!G14="","",เกณฑ์!G14)</f>
        <v>3</v>
      </c>
      <c r="F51" s="700"/>
      <c r="G51" s="700"/>
      <c r="H51" s="708" t="str">
        <f>IF(เกณฑ์!F14="","",เกณฑ์!F14)</f>
        <v>ดี</v>
      </c>
      <c r="I51" s="708"/>
      <c r="J51" s="708"/>
      <c r="K51" s="700" t="str">
        <f>IF(เกณฑ์!C14="","",เกณฑ์!C14&amp;" - "&amp;เกณฑ์!E14)</f>
        <v>70 - 74</v>
      </c>
      <c r="L51" s="700"/>
      <c r="M51" s="700"/>
      <c r="N51" s="176"/>
      <c r="O51" s="23"/>
      <c r="P51" s="23"/>
      <c r="Q51" s="23"/>
      <c r="R51" s="23"/>
      <c r="S51" s="23"/>
    </row>
    <row r="52" spans="1:19" ht="23.25" customHeight="1">
      <c r="A52" s="23"/>
      <c r="B52" s="23"/>
      <c r="C52" s="181"/>
      <c r="E52" s="700" t="str">
        <f>IF(เกณฑ์!G15="","",เกณฑ์!G15)</f>
        <v>3.5</v>
      </c>
      <c r="F52" s="700"/>
      <c r="G52" s="700"/>
      <c r="H52" s="708" t="str">
        <f>IF(เกณฑ์!F15="","",เกณฑ์!F15)</f>
        <v>ดีมาก</v>
      </c>
      <c r="I52" s="708"/>
      <c r="J52" s="708"/>
      <c r="K52" s="700" t="str">
        <f>IF(เกณฑ์!C15="","",เกณฑ์!C15&amp;" - "&amp;เกณฑ์!E15)</f>
        <v>75 - 79</v>
      </c>
      <c r="L52" s="700"/>
      <c r="M52" s="700"/>
      <c r="N52" s="176"/>
      <c r="O52" s="23"/>
      <c r="P52" s="23"/>
      <c r="Q52" s="23"/>
      <c r="R52" s="23"/>
      <c r="S52" s="23"/>
    </row>
    <row r="53" spans="1:19" ht="23.25" customHeight="1">
      <c r="A53" s="23"/>
      <c r="B53" s="23"/>
      <c r="C53" s="181"/>
      <c r="E53" s="706" t="str">
        <f>IF(เกณฑ์!G16="","",เกณฑ์!G16)</f>
        <v>4</v>
      </c>
      <c r="F53" s="706"/>
      <c r="G53" s="706"/>
      <c r="H53" s="709" t="str">
        <f>IF(เกณฑ์!F16="","",เกณฑ์!F16)</f>
        <v>ดีเยี่ยม</v>
      </c>
      <c r="I53" s="709"/>
      <c r="J53" s="709"/>
      <c r="K53" s="706" t="str">
        <f>IF(เกณฑ์!C16="","",เกณฑ์!C16&amp;" - "&amp;เกณฑ์!E16)</f>
        <v>80 - 100</v>
      </c>
      <c r="L53" s="706"/>
      <c r="M53" s="706"/>
      <c r="N53" s="176"/>
      <c r="O53" s="23"/>
      <c r="P53" s="23"/>
      <c r="Q53" s="23"/>
      <c r="R53" s="23"/>
      <c r="S53" s="23"/>
    </row>
    <row r="54" spans="1:19" ht="23.25" customHeight="1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>
      <c r="A57" s="23"/>
      <c r="B57" s="23"/>
      <c r="C57" s="181"/>
      <c r="D57" s="176"/>
      <c r="E57" s="711" t="s">
        <v>77</v>
      </c>
      <c r="F57" s="711"/>
      <c r="G57" s="711"/>
      <c r="H57" s="711"/>
      <c r="I57" s="711" t="s">
        <v>458</v>
      </c>
      <c r="J57" s="711"/>
      <c r="K57" s="711"/>
      <c r="L57" s="711"/>
      <c r="M57" s="711"/>
      <c r="N57" s="176"/>
      <c r="O57" s="23"/>
      <c r="P57" s="23"/>
      <c r="Q57" s="23"/>
      <c r="R57" s="23"/>
      <c r="S57" s="23"/>
    </row>
    <row r="58" spans="1:19" ht="20.25" customHeight="1">
      <c r="A58" s="23"/>
      <c r="B58" s="23"/>
      <c r="C58" s="181"/>
      <c r="D58" s="176"/>
      <c r="E58" s="712" t="s">
        <v>85</v>
      </c>
      <c r="F58" s="712"/>
      <c r="G58" s="712"/>
      <c r="H58" s="712"/>
      <c r="I58" s="715" t="s">
        <v>528</v>
      </c>
      <c r="J58" s="715"/>
      <c r="K58" s="715"/>
      <c r="L58" s="715"/>
      <c r="M58" s="715"/>
      <c r="N58" s="176"/>
      <c r="O58" s="23"/>
      <c r="P58" s="23"/>
      <c r="Q58" s="23"/>
      <c r="R58" s="23"/>
      <c r="S58" s="23"/>
    </row>
    <row r="59" spans="1:19" ht="20.25" customHeight="1">
      <c r="A59" s="23"/>
      <c r="B59" s="23"/>
      <c r="C59" s="181"/>
      <c r="D59" s="176"/>
      <c r="E59" s="713" t="s">
        <v>86</v>
      </c>
      <c r="F59" s="713"/>
      <c r="G59" s="713"/>
      <c r="H59" s="713"/>
      <c r="I59" s="716" t="s">
        <v>528</v>
      </c>
      <c r="J59" s="716"/>
      <c r="K59" s="716"/>
      <c r="L59" s="716"/>
      <c r="M59" s="716"/>
      <c r="N59" s="176"/>
      <c r="O59" s="23"/>
      <c r="P59" s="23"/>
      <c r="Q59" s="23"/>
      <c r="R59" s="23"/>
      <c r="S59" s="23"/>
    </row>
    <row r="60" spans="1:19" ht="20.25" customHeight="1">
      <c r="A60" s="23"/>
      <c r="B60" s="23"/>
      <c r="C60" s="181"/>
      <c r="D60" s="176"/>
      <c r="E60" s="713" t="s">
        <v>87</v>
      </c>
      <c r="F60" s="713"/>
      <c r="G60" s="713"/>
      <c r="H60" s="713"/>
      <c r="I60" s="716" t="s">
        <v>528</v>
      </c>
      <c r="J60" s="716"/>
      <c r="K60" s="716"/>
      <c r="L60" s="716"/>
      <c r="M60" s="716"/>
      <c r="N60" s="176"/>
      <c r="O60" s="23"/>
      <c r="P60" s="23"/>
      <c r="Q60" s="23"/>
      <c r="R60" s="23"/>
      <c r="S60" s="23"/>
    </row>
    <row r="61" spans="1:19" ht="20.25" customHeight="1">
      <c r="A61" s="23"/>
      <c r="B61" s="23"/>
      <c r="C61" s="181"/>
      <c r="D61" s="176"/>
      <c r="E61" s="713" t="s">
        <v>88</v>
      </c>
      <c r="F61" s="713"/>
      <c r="G61" s="713"/>
      <c r="H61" s="713"/>
      <c r="I61" s="716" t="s">
        <v>528</v>
      </c>
      <c r="J61" s="716"/>
      <c r="K61" s="716"/>
      <c r="L61" s="716"/>
      <c r="M61" s="716"/>
      <c r="N61" s="176"/>
      <c r="O61" s="23"/>
      <c r="P61" s="23"/>
      <c r="Q61" s="23"/>
      <c r="R61" s="23"/>
      <c r="S61" s="23"/>
    </row>
    <row r="62" spans="1:19" ht="20.25" customHeight="1">
      <c r="A62" s="23"/>
      <c r="B62" s="23"/>
      <c r="C62" s="181"/>
      <c r="D62" s="176"/>
      <c r="E62" s="713" t="s">
        <v>89</v>
      </c>
      <c r="F62" s="713"/>
      <c r="G62" s="713"/>
      <c r="H62" s="713"/>
      <c r="I62" s="716" t="s">
        <v>529</v>
      </c>
      <c r="J62" s="716"/>
      <c r="K62" s="716"/>
      <c r="L62" s="716"/>
      <c r="M62" s="716"/>
      <c r="N62" s="176"/>
      <c r="O62" s="23"/>
      <c r="P62" s="23"/>
      <c r="Q62" s="23"/>
      <c r="R62" s="23"/>
      <c r="S62" s="23"/>
    </row>
    <row r="63" spans="1:19" ht="20.25" customHeight="1">
      <c r="A63" s="23"/>
      <c r="B63" s="23"/>
      <c r="C63" s="181"/>
      <c r="D63" s="176"/>
      <c r="E63" s="713" t="s">
        <v>90</v>
      </c>
      <c r="F63" s="713"/>
      <c r="G63" s="713"/>
      <c r="H63" s="713"/>
      <c r="I63" s="716" t="s">
        <v>529</v>
      </c>
      <c r="J63" s="716"/>
      <c r="K63" s="716"/>
      <c r="L63" s="716"/>
      <c r="M63" s="716"/>
      <c r="N63" s="176"/>
      <c r="O63" s="23"/>
      <c r="P63" s="23"/>
      <c r="Q63" s="23"/>
      <c r="R63" s="23"/>
      <c r="S63" s="23"/>
    </row>
    <row r="64" spans="1:19" ht="20.25" customHeight="1">
      <c r="A64" s="23"/>
      <c r="B64" s="23"/>
      <c r="C64" s="181"/>
      <c r="D64" s="176"/>
      <c r="E64" s="713" t="s">
        <v>91</v>
      </c>
      <c r="F64" s="713"/>
      <c r="G64" s="713"/>
      <c r="H64" s="713"/>
      <c r="I64" s="716" t="s">
        <v>529</v>
      </c>
      <c r="J64" s="716"/>
      <c r="K64" s="716"/>
      <c r="L64" s="716"/>
      <c r="M64" s="716"/>
      <c r="N64" s="176"/>
      <c r="O64" s="23"/>
      <c r="P64" s="23"/>
      <c r="Q64" s="23"/>
      <c r="R64" s="23"/>
      <c r="S64" s="23"/>
    </row>
    <row r="65" spans="1:19" ht="20.25" customHeight="1">
      <c r="A65" s="23"/>
      <c r="B65" s="23"/>
      <c r="C65" s="181"/>
      <c r="D65" s="176"/>
      <c r="E65" s="714" t="s">
        <v>92</v>
      </c>
      <c r="F65" s="714"/>
      <c r="G65" s="714"/>
      <c r="H65" s="714"/>
      <c r="I65" s="717" t="s">
        <v>528</v>
      </c>
      <c r="J65" s="718"/>
      <c r="K65" s="718"/>
      <c r="L65" s="718"/>
      <c r="M65" s="719"/>
      <c r="N65" s="176"/>
      <c r="O65" s="23"/>
      <c r="P65" s="23"/>
      <c r="Q65" s="23"/>
      <c r="R65" s="23"/>
      <c r="S65" s="23"/>
    </row>
    <row r="66" spans="1:19" ht="20.25" customHeight="1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>
      <c r="A67" s="23"/>
      <c r="B67" s="23"/>
      <c r="C67" s="210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>
      <c r="A73" s="23"/>
      <c r="B73" s="23"/>
      <c r="C73" s="181"/>
      <c r="D73" s="176"/>
      <c r="E73" s="720" t="s">
        <v>462</v>
      </c>
      <c r="F73" s="720"/>
      <c r="G73" s="720"/>
      <c r="H73" s="720" t="s">
        <v>447</v>
      </c>
      <c r="I73" s="720"/>
      <c r="J73" s="720"/>
      <c r="K73" s="720" t="s">
        <v>448</v>
      </c>
      <c r="L73" s="720"/>
      <c r="M73" s="720"/>
      <c r="N73" s="176"/>
      <c r="O73" s="23"/>
      <c r="P73" s="23"/>
      <c r="Q73" s="23"/>
      <c r="R73" s="23"/>
      <c r="S73" s="23"/>
    </row>
    <row r="74" spans="1:19" ht="20.25" customHeight="1">
      <c r="A74" s="23"/>
      <c r="B74" s="23"/>
      <c r="C74" s="181"/>
      <c r="D74" s="176"/>
      <c r="E74" s="723">
        <f>เกณฑ์!N5</f>
        <v>0</v>
      </c>
      <c r="F74" s="724"/>
      <c r="G74" s="724"/>
      <c r="H74" s="712" t="str">
        <f>เกณฑ์!M5</f>
        <v>ไม่ผ่าน</v>
      </c>
      <c r="I74" s="712"/>
      <c r="J74" s="712"/>
      <c r="K74" s="721" t="str">
        <f>เกณฑ์!J5&amp;" - "&amp;เกณฑ์!L5</f>
        <v>0 - 49</v>
      </c>
      <c r="L74" s="721"/>
      <c r="M74" s="721"/>
      <c r="N74" s="176"/>
      <c r="O74" s="23"/>
      <c r="P74" s="23"/>
      <c r="Q74" s="23"/>
      <c r="R74" s="23"/>
      <c r="S74" s="23"/>
    </row>
    <row r="75" spans="1:19" ht="20.25" customHeight="1">
      <c r="A75" s="23"/>
      <c r="B75" s="23"/>
      <c r="C75" s="181"/>
      <c r="D75" s="176"/>
      <c r="E75" s="725">
        <f>เกณฑ์!N6</f>
        <v>1</v>
      </c>
      <c r="F75" s="726"/>
      <c r="G75" s="726"/>
      <c r="H75" s="713" t="str">
        <f>เกณฑ์!M6</f>
        <v>ผ่าน</v>
      </c>
      <c r="I75" s="713"/>
      <c r="J75" s="713"/>
      <c r="K75" s="722" t="str">
        <f>เกณฑ์!J6&amp;" - "&amp;เกณฑ์!L6</f>
        <v>50 - 64</v>
      </c>
      <c r="L75" s="722"/>
      <c r="M75" s="722"/>
      <c r="N75" s="176"/>
      <c r="O75" s="23"/>
      <c r="P75" s="23"/>
      <c r="Q75" s="23"/>
      <c r="R75" s="23"/>
      <c r="S75" s="23"/>
    </row>
    <row r="76" spans="1:19" ht="20.25" customHeight="1">
      <c r="A76" s="23"/>
      <c r="B76" s="23"/>
      <c r="C76" s="181"/>
      <c r="D76" s="176"/>
      <c r="E76" s="725">
        <f>เกณฑ์!N7</f>
        <v>2</v>
      </c>
      <c r="F76" s="726"/>
      <c r="G76" s="726"/>
      <c r="H76" s="713" t="str">
        <f>เกณฑ์!M7</f>
        <v>ดี</v>
      </c>
      <c r="I76" s="713"/>
      <c r="J76" s="713"/>
      <c r="K76" s="722" t="str">
        <f>เกณฑ์!J7&amp;" - "&amp;เกณฑ์!L7</f>
        <v>65 - 79</v>
      </c>
      <c r="L76" s="722"/>
      <c r="M76" s="722"/>
      <c r="N76" s="176"/>
      <c r="O76" s="23"/>
      <c r="P76" s="23"/>
      <c r="Q76" s="23"/>
      <c r="R76" s="23"/>
      <c r="S76" s="23"/>
    </row>
    <row r="77" spans="1:19" ht="20.25" customHeight="1">
      <c r="A77" s="23"/>
      <c r="B77" s="23"/>
      <c r="C77" s="181"/>
      <c r="D77" s="176"/>
      <c r="E77" s="727">
        <f>เกณฑ์!N8</f>
        <v>3</v>
      </c>
      <c r="F77" s="728"/>
      <c r="G77" s="728"/>
      <c r="H77" s="714" t="str">
        <f>เกณฑ์!M8</f>
        <v>ดีเยี่ยม</v>
      </c>
      <c r="I77" s="714"/>
      <c r="J77" s="714"/>
      <c r="K77" s="729" t="str">
        <f>เกณฑ์!J8&amp;" - "&amp;เกณฑ์!L8</f>
        <v>80 - 100</v>
      </c>
      <c r="L77" s="729"/>
      <c r="M77" s="729"/>
      <c r="N77" s="176"/>
      <c r="O77" s="23"/>
      <c r="P77" s="23"/>
      <c r="Q77" s="23"/>
      <c r="R77" s="23"/>
      <c r="S77" s="23"/>
    </row>
    <row r="78" spans="1:19" ht="20.25" customHeight="1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11" customWidth="1"/>
    <col min="2" max="2" width="3.140625" style="211" customWidth="1"/>
    <col min="3" max="3" width="39.85546875" style="211" customWidth="1"/>
    <col min="4" max="4" width="62.140625" style="211" customWidth="1"/>
    <col min="5" max="5" width="1.140625" style="211" customWidth="1"/>
    <col min="6" max="16384" width="9.140625" style="211"/>
  </cols>
  <sheetData>
    <row r="1" spans="1:8" ht="42.75" customHeight="1"/>
    <row r="2" spans="1:8" ht="9" customHeight="1">
      <c r="A2" s="212"/>
      <c r="B2" s="212"/>
      <c r="C2" s="212"/>
      <c r="D2" s="212"/>
      <c r="E2" s="212"/>
      <c r="F2" s="212"/>
      <c r="G2" s="212"/>
      <c r="H2" s="212"/>
    </row>
    <row r="3" spans="1:8" ht="22.5">
      <c r="A3" s="212"/>
      <c r="B3" s="212"/>
      <c r="C3" s="730" t="s">
        <v>147</v>
      </c>
      <c r="D3" s="730"/>
      <c r="E3" s="212"/>
      <c r="F3" s="212"/>
      <c r="G3" s="212"/>
      <c r="H3" s="212"/>
    </row>
    <row r="4" spans="1:8" ht="8.25" customHeight="1">
      <c r="A4" s="212"/>
      <c r="B4" s="212"/>
      <c r="C4" s="213"/>
      <c r="D4" s="212"/>
      <c r="E4" s="212"/>
      <c r="F4" s="212"/>
      <c r="G4" s="212"/>
      <c r="H4" s="212"/>
    </row>
    <row r="5" spans="1:8" ht="18.75" customHeight="1">
      <c r="A5" s="212"/>
      <c r="B5" s="212"/>
      <c r="C5" s="214" t="s">
        <v>148</v>
      </c>
      <c r="D5" s="215"/>
      <c r="E5" s="212"/>
      <c r="F5" s="212"/>
      <c r="G5" s="212"/>
      <c r="H5" s="212"/>
    </row>
    <row r="6" spans="1:8" ht="18.75" customHeight="1">
      <c r="A6" s="212"/>
      <c r="B6" s="212"/>
      <c r="C6" s="216" t="s">
        <v>149</v>
      </c>
      <c r="D6" s="217" t="s">
        <v>150</v>
      </c>
      <c r="E6" s="212"/>
      <c r="F6" s="212"/>
      <c r="G6" s="212"/>
      <c r="H6" s="212"/>
    </row>
    <row r="7" spans="1:8" ht="18.75" customHeight="1">
      <c r="A7" s="212"/>
      <c r="B7" s="212"/>
      <c r="C7" s="218" t="s">
        <v>151</v>
      </c>
      <c r="D7" s="219" t="s">
        <v>167</v>
      </c>
      <c r="E7" s="212"/>
      <c r="F7" s="212"/>
      <c r="G7" s="212"/>
      <c r="H7" s="212"/>
    </row>
    <row r="8" spans="1:8" ht="18.75" customHeight="1">
      <c r="A8" s="212"/>
      <c r="B8" s="212"/>
      <c r="C8" s="220"/>
      <c r="D8" s="221" t="s">
        <v>168</v>
      </c>
      <c r="E8" s="212"/>
      <c r="F8" s="212"/>
      <c r="G8" s="212"/>
      <c r="H8" s="212"/>
    </row>
    <row r="9" spans="1:8" ht="18.75" customHeight="1">
      <c r="A9" s="212"/>
      <c r="B9" s="212"/>
      <c r="C9" s="220"/>
      <c r="D9" s="221" t="s">
        <v>169</v>
      </c>
      <c r="E9" s="212"/>
      <c r="F9" s="212"/>
      <c r="G9" s="212"/>
      <c r="H9" s="212"/>
    </row>
    <row r="10" spans="1:8" ht="18.75" customHeight="1">
      <c r="A10" s="212"/>
      <c r="B10" s="212"/>
      <c r="C10" s="222" t="s">
        <v>152</v>
      </c>
      <c r="D10" s="223" t="s">
        <v>154</v>
      </c>
      <c r="E10" s="212"/>
      <c r="F10" s="212"/>
      <c r="G10" s="212"/>
      <c r="H10" s="212"/>
    </row>
    <row r="11" spans="1:8" ht="18.75" customHeight="1">
      <c r="A11" s="212"/>
      <c r="B11" s="212"/>
      <c r="C11" s="220"/>
      <c r="D11" s="224" t="s">
        <v>156</v>
      </c>
      <c r="E11" s="212"/>
      <c r="F11" s="212"/>
      <c r="G11" s="212"/>
      <c r="H11" s="212"/>
    </row>
    <row r="12" spans="1:8" ht="18.75" customHeight="1">
      <c r="A12" s="212"/>
      <c r="B12" s="212"/>
      <c r="C12" s="220"/>
      <c r="D12" s="225" t="s">
        <v>153</v>
      </c>
      <c r="E12" s="212"/>
      <c r="F12" s="212"/>
      <c r="G12" s="212"/>
      <c r="H12" s="212"/>
    </row>
    <row r="13" spans="1:8" ht="18.75" customHeight="1">
      <c r="A13" s="212"/>
      <c r="B13" s="212"/>
      <c r="C13" s="226" t="s">
        <v>155</v>
      </c>
      <c r="D13" s="227" t="s">
        <v>157</v>
      </c>
      <c r="E13" s="212"/>
      <c r="F13" s="212"/>
      <c r="G13" s="212"/>
      <c r="H13" s="212"/>
    </row>
    <row r="14" spans="1:8" ht="18.75" customHeight="1">
      <c r="A14" s="212"/>
      <c r="B14" s="212"/>
      <c r="C14" s="220"/>
      <c r="D14" s="228" t="s">
        <v>158</v>
      </c>
      <c r="E14" s="212"/>
      <c r="F14" s="212"/>
      <c r="G14" s="212"/>
      <c r="H14" s="212"/>
    </row>
    <row r="15" spans="1:8" ht="18.75" customHeight="1">
      <c r="A15" s="212"/>
      <c r="B15" s="212"/>
      <c r="C15" s="229"/>
      <c r="D15" s="230" t="s">
        <v>159</v>
      </c>
      <c r="E15" s="212"/>
      <c r="F15" s="212"/>
      <c r="G15" s="212"/>
      <c r="H15" s="212"/>
    </row>
    <row r="16" spans="1:8" ht="18.75" customHeight="1">
      <c r="A16" s="212"/>
      <c r="B16" s="212"/>
      <c r="C16" s="220" t="s">
        <v>160</v>
      </c>
      <c r="D16" s="228" t="s">
        <v>163</v>
      </c>
      <c r="E16" s="212"/>
      <c r="F16" s="212"/>
      <c r="G16" s="212"/>
      <c r="H16" s="212"/>
    </row>
    <row r="17" spans="1:8" ht="18.75" customHeight="1">
      <c r="A17" s="212"/>
      <c r="B17" s="212"/>
      <c r="C17" s="220"/>
      <c r="D17" s="228" t="s">
        <v>161</v>
      </c>
      <c r="E17" s="212"/>
      <c r="F17" s="212"/>
      <c r="G17" s="212"/>
      <c r="H17" s="212"/>
    </row>
    <row r="18" spans="1:8" ht="18.75" customHeight="1">
      <c r="A18" s="212"/>
      <c r="B18" s="212"/>
      <c r="C18" s="229"/>
      <c r="D18" s="230" t="s">
        <v>162</v>
      </c>
      <c r="E18" s="212"/>
      <c r="F18" s="212"/>
      <c r="G18" s="212"/>
      <c r="H18" s="212"/>
    </row>
    <row r="19" spans="1:8" ht="17.25" customHeight="1">
      <c r="A19" s="212"/>
      <c r="B19" s="212"/>
      <c r="C19" s="212"/>
      <c r="D19" s="212"/>
      <c r="E19" s="212"/>
      <c r="F19" s="212"/>
      <c r="G19" s="212"/>
      <c r="H19" s="212"/>
    </row>
    <row r="20" spans="1:8" ht="18.75" customHeight="1">
      <c r="A20" s="212"/>
      <c r="B20" s="212"/>
      <c r="C20" s="231" t="s">
        <v>164</v>
      </c>
      <c r="D20" s="215"/>
      <c r="E20" s="212"/>
      <c r="F20" s="212"/>
      <c r="G20" s="212"/>
      <c r="H20" s="212"/>
    </row>
    <row r="21" spans="1:8" ht="18.75" customHeight="1">
      <c r="A21" s="212"/>
      <c r="B21" s="212"/>
      <c r="C21" s="232" t="s">
        <v>149</v>
      </c>
      <c r="D21" s="232" t="s">
        <v>150</v>
      </c>
      <c r="E21" s="212"/>
      <c r="F21" s="212"/>
      <c r="G21" s="212"/>
      <c r="H21" s="212"/>
    </row>
    <row r="22" spans="1:8" ht="18.75" customHeight="1">
      <c r="A22" s="212"/>
      <c r="B22" s="212"/>
      <c r="C22" s="233" t="s">
        <v>165</v>
      </c>
      <c r="D22" s="233" t="s">
        <v>170</v>
      </c>
      <c r="E22" s="212"/>
      <c r="F22" s="212"/>
      <c r="G22" s="212"/>
      <c r="H22" s="212"/>
    </row>
    <row r="23" spans="1:8" ht="18.75" customHeight="1">
      <c r="A23" s="212"/>
      <c r="B23" s="212"/>
      <c r="C23" s="234" t="s">
        <v>166</v>
      </c>
      <c r="D23" s="235" t="s">
        <v>171</v>
      </c>
      <c r="E23" s="212"/>
      <c r="F23" s="212"/>
      <c r="G23" s="212"/>
      <c r="H23" s="212"/>
    </row>
    <row r="24" spans="1:8" ht="18.75" customHeight="1">
      <c r="A24" s="212"/>
      <c r="B24" s="212"/>
      <c r="C24" s="236"/>
      <c r="D24" s="237" t="s">
        <v>172</v>
      </c>
      <c r="E24" s="212"/>
      <c r="F24" s="212"/>
      <c r="G24" s="212"/>
      <c r="H24" s="212"/>
    </row>
    <row r="25" spans="1:8" ht="18.75" customHeight="1">
      <c r="A25" s="212"/>
      <c r="B25" s="212"/>
      <c r="C25" s="233" t="s">
        <v>173</v>
      </c>
      <c r="D25" s="233" t="s">
        <v>175</v>
      </c>
      <c r="E25" s="212"/>
      <c r="F25" s="212"/>
      <c r="G25" s="212"/>
      <c r="H25" s="212"/>
    </row>
    <row r="26" spans="1:8" ht="18.75" customHeight="1">
      <c r="A26" s="212"/>
      <c r="B26" s="212"/>
      <c r="C26" s="235" t="s">
        <v>174</v>
      </c>
      <c r="D26" s="235" t="s">
        <v>176</v>
      </c>
      <c r="E26" s="212"/>
      <c r="F26" s="212"/>
      <c r="G26" s="212"/>
      <c r="H26" s="212"/>
    </row>
    <row r="27" spans="1:8" ht="18.75" customHeight="1">
      <c r="A27" s="212"/>
      <c r="B27" s="212"/>
      <c r="C27" s="238"/>
      <c r="D27" s="239" t="s">
        <v>177</v>
      </c>
      <c r="E27" s="212"/>
      <c r="F27" s="212"/>
      <c r="G27" s="212"/>
      <c r="H27" s="212"/>
    </row>
    <row r="28" spans="1:8" ht="20.25" customHeight="1">
      <c r="A28" s="212"/>
      <c r="B28" s="212"/>
      <c r="C28" s="212"/>
      <c r="D28" s="212"/>
      <c r="E28" s="212"/>
      <c r="F28" s="212"/>
      <c r="G28" s="212"/>
      <c r="H28" s="212"/>
    </row>
    <row r="29" spans="1:8" ht="20.25" customHeight="1">
      <c r="A29" s="212"/>
      <c r="B29" s="212"/>
      <c r="C29" s="240" t="s">
        <v>180</v>
      </c>
      <c r="D29" s="215"/>
      <c r="E29" s="212"/>
      <c r="F29" s="212"/>
      <c r="G29" s="212"/>
      <c r="H29" s="212"/>
    </row>
    <row r="30" spans="1:8" ht="20.25" customHeight="1">
      <c r="A30" s="212"/>
      <c r="B30" s="212"/>
      <c r="C30" s="241" t="s">
        <v>149</v>
      </c>
      <c r="D30" s="241" t="s">
        <v>150</v>
      </c>
      <c r="E30" s="212"/>
      <c r="F30" s="212"/>
      <c r="G30" s="212"/>
      <c r="H30" s="212"/>
    </row>
    <row r="31" spans="1:8" ht="20.25" customHeight="1">
      <c r="A31" s="212"/>
      <c r="B31" s="212"/>
      <c r="C31" s="242" t="s">
        <v>178</v>
      </c>
      <c r="D31" s="242" t="s">
        <v>181</v>
      </c>
      <c r="E31" s="212"/>
      <c r="F31" s="212"/>
      <c r="G31" s="212"/>
      <c r="H31" s="212"/>
    </row>
    <row r="32" spans="1:8" ht="20.25" customHeight="1">
      <c r="A32" s="212"/>
      <c r="B32" s="212"/>
      <c r="C32" s="243" t="s">
        <v>179</v>
      </c>
      <c r="D32" s="244" t="s">
        <v>182</v>
      </c>
      <c r="E32" s="212"/>
      <c r="F32" s="212"/>
      <c r="G32" s="212"/>
      <c r="H32" s="212"/>
    </row>
    <row r="33" spans="1:8" ht="20.25" customHeight="1">
      <c r="A33" s="212"/>
      <c r="B33" s="212"/>
      <c r="C33" s="245"/>
      <c r="D33" s="244" t="s">
        <v>183</v>
      </c>
      <c r="E33" s="212"/>
      <c r="F33" s="212"/>
      <c r="G33" s="212"/>
      <c r="H33" s="212"/>
    </row>
    <row r="34" spans="1:8" ht="20.25" customHeight="1">
      <c r="A34" s="212"/>
      <c r="B34" s="212"/>
      <c r="C34" s="246"/>
      <c r="D34" s="247" t="s">
        <v>184</v>
      </c>
      <c r="E34" s="212"/>
      <c r="F34" s="212"/>
      <c r="G34" s="212"/>
      <c r="H34" s="212"/>
    </row>
    <row r="35" spans="1:8" ht="20.25" customHeight="1">
      <c r="A35" s="212"/>
      <c r="B35" s="212"/>
      <c r="C35" s="212"/>
      <c r="D35" s="212"/>
      <c r="E35" s="212"/>
      <c r="F35" s="212"/>
      <c r="G35" s="212"/>
      <c r="H35" s="212"/>
    </row>
    <row r="36" spans="1:8" ht="20.25" customHeight="1">
      <c r="A36" s="212"/>
      <c r="B36" s="212"/>
      <c r="C36" s="248" t="s">
        <v>188</v>
      </c>
      <c r="D36" s="215"/>
      <c r="E36" s="212"/>
      <c r="F36" s="212"/>
      <c r="G36" s="212"/>
      <c r="H36" s="212"/>
    </row>
    <row r="37" spans="1:8" ht="20.25" customHeight="1">
      <c r="A37" s="212"/>
      <c r="B37" s="212"/>
      <c r="C37" s="232" t="s">
        <v>149</v>
      </c>
      <c r="D37" s="232" t="s">
        <v>150</v>
      </c>
      <c r="E37" s="212"/>
      <c r="F37" s="212"/>
      <c r="G37" s="212"/>
      <c r="H37" s="212"/>
    </row>
    <row r="38" spans="1:8" ht="20.25" customHeight="1">
      <c r="A38" s="212"/>
      <c r="B38" s="212"/>
      <c r="C38" s="233" t="s">
        <v>189</v>
      </c>
      <c r="D38" s="233" t="s">
        <v>185</v>
      </c>
      <c r="E38" s="212"/>
      <c r="F38" s="212"/>
      <c r="G38" s="212"/>
      <c r="H38" s="212"/>
    </row>
    <row r="39" spans="1:8" ht="20.25" customHeight="1">
      <c r="A39" s="212"/>
      <c r="B39" s="212"/>
      <c r="C39" s="234" t="s">
        <v>190</v>
      </c>
      <c r="D39" s="235" t="s">
        <v>186</v>
      </c>
      <c r="E39" s="212"/>
      <c r="F39" s="212"/>
      <c r="G39" s="212"/>
      <c r="H39" s="212"/>
    </row>
    <row r="40" spans="1:8" ht="20.25" customHeight="1">
      <c r="A40" s="212"/>
      <c r="B40" s="212"/>
      <c r="C40" s="234"/>
      <c r="D40" s="235" t="s">
        <v>187</v>
      </c>
      <c r="E40" s="212"/>
      <c r="F40" s="212"/>
      <c r="G40" s="212"/>
      <c r="H40" s="212"/>
    </row>
    <row r="41" spans="1:8" ht="20.25" customHeight="1">
      <c r="A41" s="212"/>
      <c r="B41" s="212"/>
      <c r="C41" s="249" t="s">
        <v>191</v>
      </c>
      <c r="D41" s="250" t="s">
        <v>194</v>
      </c>
      <c r="E41" s="212"/>
      <c r="F41" s="212"/>
      <c r="G41" s="212"/>
      <c r="H41" s="212"/>
    </row>
    <row r="42" spans="1:8" ht="20.25" customHeight="1">
      <c r="A42" s="212"/>
      <c r="B42" s="212"/>
      <c r="C42" s="235" t="s">
        <v>193</v>
      </c>
      <c r="D42" s="251" t="s">
        <v>197</v>
      </c>
      <c r="E42" s="212"/>
      <c r="F42" s="212"/>
      <c r="G42" s="212"/>
      <c r="H42" s="212"/>
    </row>
    <row r="43" spans="1:8" ht="20.25" customHeight="1">
      <c r="A43" s="212"/>
      <c r="B43" s="212"/>
      <c r="C43" s="235" t="s">
        <v>192</v>
      </c>
      <c r="D43" s="251" t="s">
        <v>195</v>
      </c>
      <c r="E43" s="212"/>
      <c r="F43" s="212"/>
      <c r="G43" s="212"/>
      <c r="H43" s="212"/>
    </row>
    <row r="44" spans="1:8" ht="20.25" customHeight="1">
      <c r="A44" s="212"/>
      <c r="B44" s="212"/>
      <c r="C44" s="238"/>
      <c r="D44" s="252" t="s">
        <v>196</v>
      </c>
      <c r="E44" s="212"/>
      <c r="F44" s="212"/>
      <c r="G44" s="212"/>
      <c r="H44" s="212"/>
    </row>
    <row r="45" spans="1:8" ht="27" customHeight="1">
      <c r="A45" s="212"/>
      <c r="B45" s="212"/>
      <c r="C45" s="212" t="s">
        <v>359</v>
      </c>
      <c r="D45" s="212"/>
      <c r="E45" s="212"/>
      <c r="F45" s="212"/>
      <c r="G45" s="212"/>
      <c r="H45" s="212"/>
    </row>
    <row r="46" spans="1:8" ht="42.75" customHeight="1">
      <c r="A46" s="212"/>
      <c r="B46" s="212"/>
      <c r="C46" s="731" t="s">
        <v>360</v>
      </c>
      <c r="D46" s="731"/>
      <c r="E46" s="212"/>
      <c r="F46" s="212"/>
      <c r="G46" s="212"/>
      <c r="H46" s="212"/>
    </row>
    <row r="47" spans="1:8" ht="24" customHeight="1">
      <c r="A47" s="212"/>
      <c r="B47" s="212"/>
      <c r="C47" s="253"/>
      <c r="D47" s="253"/>
      <c r="E47" s="212"/>
      <c r="F47" s="212"/>
      <c r="G47" s="212"/>
      <c r="H47" s="212"/>
    </row>
    <row r="48" spans="1:8" ht="20.25" customHeight="1">
      <c r="A48" s="212"/>
      <c r="B48" s="212"/>
      <c r="C48" s="248" t="s">
        <v>198</v>
      </c>
      <c r="D48" s="215"/>
      <c r="E48" s="212"/>
      <c r="F48" s="212"/>
      <c r="G48" s="212"/>
      <c r="H48" s="212"/>
    </row>
    <row r="49" spans="1:8" ht="20.25" customHeight="1">
      <c r="A49" s="212"/>
      <c r="B49" s="212"/>
      <c r="C49" s="216" t="s">
        <v>149</v>
      </c>
      <c r="D49" s="217" t="s">
        <v>150</v>
      </c>
      <c r="E49" s="212"/>
      <c r="F49" s="212"/>
      <c r="G49" s="212"/>
      <c r="H49" s="212"/>
    </row>
    <row r="50" spans="1:8" ht="20.25" customHeight="1">
      <c r="A50" s="212"/>
      <c r="B50" s="212"/>
      <c r="C50" s="226" t="s">
        <v>200</v>
      </c>
      <c r="D50" s="254" t="s">
        <v>201</v>
      </c>
      <c r="E50" s="212"/>
      <c r="F50" s="212"/>
      <c r="G50" s="212"/>
      <c r="H50" s="212"/>
    </row>
    <row r="51" spans="1:8" ht="20.25" customHeight="1">
      <c r="A51" s="212"/>
      <c r="B51" s="212"/>
      <c r="C51" s="255" t="s">
        <v>199</v>
      </c>
      <c r="D51" s="256" t="s">
        <v>204</v>
      </c>
      <c r="E51" s="212"/>
      <c r="F51" s="212"/>
      <c r="G51" s="212"/>
      <c r="H51" s="212"/>
    </row>
    <row r="52" spans="1:8" ht="20.25" customHeight="1">
      <c r="A52" s="212"/>
      <c r="B52" s="212"/>
      <c r="C52" s="220"/>
      <c r="D52" s="256" t="s">
        <v>202</v>
      </c>
      <c r="E52" s="212"/>
      <c r="F52" s="212"/>
      <c r="G52" s="212"/>
      <c r="H52" s="212"/>
    </row>
    <row r="53" spans="1:8" ht="20.25" customHeight="1">
      <c r="A53" s="212"/>
      <c r="B53" s="212"/>
      <c r="C53" s="220"/>
      <c r="D53" s="256" t="s">
        <v>203</v>
      </c>
      <c r="E53" s="212"/>
      <c r="F53" s="212"/>
      <c r="G53" s="212"/>
      <c r="H53" s="212"/>
    </row>
    <row r="54" spans="1:8" ht="20.25" customHeight="1">
      <c r="A54" s="212"/>
      <c r="B54" s="212"/>
      <c r="C54" s="220"/>
      <c r="D54" s="256" t="s">
        <v>205</v>
      </c>
      <c r="E54" s="212"/>
      <c r="F54" s="212"/>
      <c r="G54" s="212"/>
      <c r="H54" s="212"/>
    </row>
    <row r="55" spans="1:8" ht="20.25" customHeight="1">
      <c r="A55" s="212"/>
      <c r="B55" s="212"/>
      <c r="C55" s="229"/>
      <c r="D55" s="230" t="s">
        <v>206</v>
      </c>
      <c r="E55" s="212"/>
      <c r="F55" s="212"/>
      <c r="G55" s="212"/>
      <c r="H55" s="212"/>
    </row>
    <row r="56" spans="1:8" ht="20.25" customHeight="1">
      <c r="A56" s="212"/>
      <c r="B56" s="212"/>
      <c r="C56" s="233" t="s">
        <v>207</v>
      </c>
      <c r="D56" s="233" t="s">
        <v>209</v>
      </c>
      <c r="E56" s="212"/>
      <c r="F56" s="212"/>
      <c r="G56" s="212"/>
      <c r="H56" s="212"/>
    </row>
    <row r="57" spans="1:8" ht="20.25" customHeight="1">
      <c r="A57" s="212"/>
      <c r="B57" s="212"/>
      <c r="C57" s="235" t="s">
        <v>208</v>
      </c>
      <c r="D57" s="235" t="s">
        <v>211</v>
      </c>
      <c r="E57" s="212"/>
      <c r="F57" s="212"/>
      <c r="G57" s="212"/>
      <c r="H57" s="212"/>
    </row>
    <row r="58" spans="1:8" ht="20.25" customHeight="1">
      <c r="A58" s="212"/>
      <c r="B58" s="212"/>
      <c r="C58" s="234"/>
      <c r="D58" s="235" t="s">
        <v>210</v>
      </c>
      <c r="E58" s="212"/>
      <c r="F58" s="212"/>
      <c r="G58" s="212"/>
      <c r="H58" s="212"/>
    </row>
    <row r="59" spans="1:8" ht="20.25" customHeight="1">
      <c r="A59" s="212"/>
      <c r="B59" s="212"/>
      <c r="C59" s="238"/>
      <c r="D59" s="239" t="s">
        <v>212</v>
      </c>
      <c r="E59" s="212"/>
      <c r="F59" s="212"/>
      <c r="G59" s="212"/>
      <c r="H59" s="212"/>
    </row>
    <row r="60" spans="1:8" ht="12.75" customHeight="1">
      <c r="A60" s="212"/>
      <c r="B60" s="212"/>
      <c r="C60" s="212"/>
      <c r="D60" s="212"/>
      <c r="E60" s="212"/>
      <c r="F60" s="212"/>
      <c r="G60" s="212"/>
      <c r="H60" s="212"/>
    </row>
    <row r="61" spans="1:8" ht="20.25" customHeight="1">
      <c r="A61" s="212"/>
      <c r="B61" s="212"/>
      <c r="C61" s="248" t="s">
        <v>213</v>
      </c>
      <c r="D61" s="215"/>
      <c r="E61" s="212"/>
      <c r="F61" s="212"/>
      <c r="G61" s="212"/>
      <c r="H61" s="212"/>
    </row>
    <row r="62" spans="1:8" ht="20.25" customHeight="1">
      <c r="A62" s="212"/>
      <c r="B62" s="212"/>
      <c r="C62" s="216" t="s">
        <v>149</v>
      </c>
      <c r="D62" s="217" t="s">
        <v>150</v>
      </c>
      <c r="E62" s="212"/>
      <c r="F62" s="212"/>
      <c r="G62" s="212"/>
      <c r="H62" s="212"/>
    </row>
    <row r="63" spans="1:8" ht="20.25" customHeight="1">
      <c r="A63" s="212"/>
      <c r="B63" s="212"/>
      <c r="C63" s="226" t="s">
        <v>214</v>
      </c>
      <c r="D63" s="254" t="s">
        <v>215</v>
      </c>
      <c r="E63" s="212"/>
      <c r="F63" s="212"/>
      <c r="G63" s="212"/>
      <c r="H63" s="212"/>
    </row>
    <row r="64" spans="1:8" ht="20.25" customHeight="1">
      <c r="A64" s="212"/>
      <c r="B64" s="212"/>
      <c r="C64" s="220"/>
      <c r="D64" s="256" t="s">
        <v>216</v>
      </c>
      <c r="E64" s="212"/>
      <c r="F64" s="212"/>
      <c r="G64" s="212"/>
      <c r="H64" s="212"/>
    </row>
    <row r="65" spans="1:8" ht="20.25" customHeight="1">
      <c r="A65" s="212"/>
      <c r="B65" s="212"/>
      <c r="C65" s="220"/>
      <c r="D65" s="256" t="s">
        <v>217</v>
      </c>
      <c r="E65" s="212"/>
      <c r="F65" s="212"/>
      <c r="G65" s="212"/>
      <c r="H65" s="212"/>
    </row>
    <row r="66" spans="1:8" ht="20.25" customHeight="1">
      <c r="A66" s="212"/>
      <c r="B66" s="212"/>
      <c r="C66" s="249" t="s">
        <v>218</v>
      </c>
      <c r="D66" s="249" t="s">
        <v>219</v>
      </c>
      <c r="E66" s="212"/>
      <c r="F66" s="212"/>
      <c r="G66" s="212"/>
      <c r="H66" s="212"/>
    </row>
    <row r="67" spans="1:8" ht="20.25" customHeight="1">
      <c r="A67" s="212"/>
      <c r="B67" s="212"/>
      <c r="C67" s="235" t="s">
        <v>223</v>
      </c>
      <c r="D67" s="235" t="s">
        <v>220</v>
      </c>
      <c r="E67" s="212"/>
      <c r="F67" s="212"/>
      <c r="G67" s="212"/>
      <c r="H67" s="212"/>
    </row>
    <row r="68" spans="1:8" ht="20.25" customHeight="1">
      <c r="A68" s="212"/>
      <c r="B68" s="212"/>
      <c r="C68" s="238"/>
      <c r="D68" s="239" t="s">
        <v>221</v>
      </c>
      <c r="E68" s="212"/>
      <c r="F68" s="212"/>
      <c r="G68" s="212"/>
      <c r="H68" s="212"/>
    </row>
    <row r="69" spans="1:8" ht="9" customHeight="1">
      <c r="A69" s="212"/>
      <c r="B69" s="212"/>
      <c r="C69" s="212"/>
      <c r="D69" s="212"/>
      <c r="E69" s="212"/>
      <c r="F69" s="212"/>
      <c r="G69" s="212"/>
      <c r="H69" s="212"/>
    </row>
    <row r="70" spans="1:8" ht="20.25" customHeight="1">
      <c r="A70" s="212"/>
      <c r="B70" s="212"/>
      <c r="C70" s="248" t="s">
        <v>225</v>
      </c>
      <c r="D70" s="215"/>
      <c r="E70" s="212"/>
      <c r="F70" s="212"/>
      <c r="G70" s="212"/>
      <c r="H70" s="212"/>
    </row>
    <row r="71" spans="1:8" ht="20.25" customHeight="1">
      <c r="A71" s="212"/>
      <c r="B71" s="212"/>
      <c r="C71" s="216" t="s">
        <v>149</v>
      </c>
      <c r="D71" s="217" t="s">
        <v>150</v>
      </c>
      <c r="E71" s="212"/>
      <c r="F71" s="212"/>
      <c r="G71" s="212"/>
      <c r="H71" s="212"/>
    </row>
    <row r="72" spans="1:8" ht="20.25" customHeight="1">
      <c r="A72" s="212"/>
      <c r="B72" s="212"/>
      <c r="C72" s="226" t="s">
        <v>222</v>
      </c>
      <c r="D72" s="254" t="s">
        <v>226</v>
      </c>
      <c r="E72" s="212"/>
      <c r="F72" s="212"/>
      <c r="G72" s="212"/>
      <c r="H72" s="212"/>
    </row>
    <row r="73" spans="1:8" ht="20.25" customHeight="1">
      <c r="A73" s="212"/>
      <c r="B73" s="212"/>
      <c r="C73" s="255" t="s">
        <v>224</v>
      </c>
      <c r="D73" s="256" t="s">
        <v>228</v>
      </c>
      <c r="E73" s="212"/>
      <c r="F73" s="212"/>
      <c r="G73" s="212"/>
      <c r="H73" s="212"/>
    </row>
    <row r="74" spans="1:8" ht="20.25" customHeight="1">
      <c r="A74" s="212"/>
      <c r="B74" s="212"/>
      <c r="C74" s="220"/>
      <c r="D74" s="256" t="s">
        <v>227</v>
      </c>
      <c r="E74" s="212"/>
      <c r="F74" s="212"/>
      <c r="G74" s="212"/>
      <c r="H74" s="212"/>
    </row>
    <row r="75" spans="1:8" ht="20.25" customHeight="1">
      <c r="A75" s="212"/>
      <c r="B75" s="212"/>
      <c r="C75" s="220"/>
      <c r="D75" s="256" t="s">
        <v>230</v>
      </c>
      <c r="E75" s="212"/>
      <c r="F75" s="212"/>
      <c r="G75" s="212"/>
      <c r="H75" s="212"/>
    </row>
    <row r="76" spans="1:8" ht="20.25" customHeight="1">
      <c r="A76" s="212"/>
      <c r="B76" s="212"/>
      <c r="C76" s="229"/>
      <c r="D76" s="257" t="s">
        <v>229</v>
      </c>
      <c r="E76" s="212"/>
      <c r="F76" s="212"/>
      <c r="G76" s="212"/>
      <c r="H76" s="212"/>
    </row>
    <row r="77" spans="1:8" ht="20.25" customHeight="1">
      <c r="A77" s="212"/>
      <c r="B77" s="212"/>
      <c r="C77" s="233" t="s">
        <v>231</v>
      </c>
      <c r="D77" s="233" t="s">
        <v>233</v>
      </c>
      <c r="E77" s="212"/>
      <c r="F77" s="212"/>
      <c r="G77" s="212"/>
      <c r="H77" s="212"/>
    </row>
    <row r="78" spans="1:8" ht="20.25" customHeight="1">
      <c r="A78" s="212"/>
      <c r="B78" s="212"/>
      <c r="C78" s="239" t="s">
        <v>232</v>
      </c>
      <c r="D78" s="239" t="s">
        <v>234</v>
      </c>
      <c r="E78" s="212"/>
      <c r="F78" s="212"/>
      <c r="G78" s="212"/>
      <c r="H78" s="212"/>
    </row>
    <row r="79" spans="1:8" ht="20.25" customHeight="1">
      <c r="A79" s="212"/>
      <c r="B79" s="212"/>
      <c r="C79" s="258" t="s">
        <v>235</v>
      </c>
      <c r="D79" s="259" t="s">
        <v>236</v>
      </c>
      <c r="E79" s="212"/>
      <c r="F79" s="212"/>
      <c r="G79" s="212"/>
      <c r="H79" s="212"/>
    </row>
    <row r="80" spans="1:8" ht="20.25" customHeight="1">
      <c r="A80" s="212"/>
      <c r="B80" s="212"/>
      <c r="C80" s="260"/>
      <c r="D80" s="261" t="s">
        <v>237</v>
      </c>
      <c r="E80" s="212"/>
      <c r="F80" s="212"/>
      <c r="G80" s="212"/>
      <c r="H80" s="212"/>
    </row>
    <row r="81" spans="1:8" ht="20.25" customHeight="1">
      <c r="A81" s="212"/>
      <c r="B81" s="212"/>
      <c r="C81" s="262"/>
      <c r="D81" s="263" t="s">
        <v>238</v>
      </c>
      <c r="E81" s="212"/>
      <c r="F81" s="212"/>
      <c r="G81" s="212"/>
      <c r="H81" s="212"/>
    </row>
    <row r="82" spans="1:8" ht="7.5" customHeight="1">
      <c r="A82" s="212"/>
      <c r="B82" s="212"/>
      <c r="C82" s="212"/>
      <c r="D82" s="212"/>
      <c r="E82" s="212"/>
      <c r="F82" s="212"/>
      <c r="G82" s="212"/>
      <c r="H82" s="212"/>
    </row>
    <row r="83" spans="1:8" ht="20.25" customHeight="1">
      <c r="A83" s="212"/>
      <c r="B83" s="212"/>
      <c r="C83" s="248" t="s">
        <v>239</v>
      </c>
      <c r="D83" s="215"/>
      <c r="E83" s="212"/>
      <c r="F83" s="212"/>
      <c r="G83" s="212"/>
      <c r="H83" s="212"/>
    </row>
    <row r="84" spans="1:8" ht="20.25" customHeight="1">
      <c r="A84" s="212"/>
      <c r="B84" s="212"/>
      <c r="C84" s="232" t="s">
        <v>149</v>
      </c>
      <c r="D84" s="232" t="s">
        <v>150</v>
      </c>
      <c r="E84" s="212"/>
      <c r="F84" s="212"/>
      <c r="G84" s="212"/>
      <c r="H84" s="212"/>
    </row>
    <row r="85" spans="1:8" ht="18.75" customHeight="1">
      <c r="A85" s="212"/>
      <c r="B85" s="212"/>
      <c r="C85" s="233" t="s">
        <v>240</v>
      </c>
      <c r="D85" s="233" t="s">
        <v>242</v>
      </c>
      <c r="E85" s="212"/>
      <c r="F85" s="212"/>
      <c r="G85" s="212"/>
      <c r="H85" s="212"/>
    </row>
    <row r="86" spans="1:8" ht="18.75" customHeight="1">
      <c r="A86" s="212"/>
      <c r="B86" s="212"/>
      <c r="C86" s="235" t="s">
        <v>241</v>
      </c>
      <c r="D86" s="235" t="s">
        <v>243</v>
      </c>
      <c r="E86" s="212"/>
      <c r="F86" s="212"/>
      <c r="G86" s="212"/>
      <c r="H86" s="212"/>
    </row>
    <row r="87" spans="1:8" ht="18.75" customHeight="1">
      <c r="A87" s="212"/>
      <c r="B87" s="212"/>
      <c r="C87" s="234"/>
      <c r="D87" s="235" t="s">
        <v>244</v>
      </c>
      <c r="E87" s="212"/>
      <c r="F87" s="212"/>
      <c r="G87" s="212"/>
      <c r="H87" s="212"/>
    </row>
    <row r="88" spans="1:8" ht="18.75" customHeight="1">
      <c r="A88" s="212"/>
      <c r="B88" s="212"/>
      <c r="C88" s="234"/>
      <c r="D88" s="235" t="s">
        <v>245</v>
      </c>
      <c r="E88" s="212"/>
      <c r="F88" s="212"/>
      <c r="G88" s="212"/>
      <c r="H88" s="212"/>
    </row>
    <row r="89" spans="1:8" ht="18.75" customHeight="1">
      <c r="A89" s="212"/>
      <c r="B89" s="212"/>
      <c r="C89" s="236"/>
      <c r="D89" s="237" t="s">
        <v>246</v>
      </c>
      <c r="E89" s="212"/>
      <c r="F89" s="212"/>
      <c r="G89" s="212"/>
      <c r="H89" s="212"/>
    </row>
    <row r="90" spans="1:8" ht="18.75" customHeight="1">
      <c r="A90" s="212"/>
      <c r="B90" s="212"/>
      <c r="C90" s="233" t="s">
        <v>247</v>
      </c>
      <c r="D90" s="233" t="s">
        <v>249</v>
      </c>
      <c r="E90" s="212"/>
      <c r="F90" s="212"/>
      <c r="G90" s="212"/>
      <c r="H90" s="212"/>
    </row>
    <row r="91" spans="1:8" ht="18.75" customHeight="1">
      <c r="A91" s="212"/>
      <c r="B91" s="212"/>
      <c r="C91" s="235" t="s">
        <v>248</v>
      </c>
      <c r="D91" s="235" t="s">
        <v>250</v>
      </c>
      <c r="E91" s="212"/>
      <c r="F91" s="212"/>
      <c r="G91" s="212"/>
      <c r="H91" s="212"/>
    </row>
    <row r="92" spans="1:8" ht="18.75" customHeight="1">
      <c r="A92" s="212"/>
      <c r="B92" s="212"/>
      <c r="C92" s="235"/>
      <c r="D92" s="235" t="s">
        <v>251</v>
      </c>
      <c r="E92" s="212"/>
      <c r="F92" s="212"/>
      <c r="G92" s="212"/>
      <c r="H92" s="212"/>
    </row>
    <row r="93" spans="1:8" ht="18.75" customHeight="1">
      <c r="A93" s="212"/>
      <c r="B93" s="212"/>
      <c r="C93" s="264"/>
      <c r="D93" s="239" t="s">
        <v>252</v>
      </c>
      <c r="E93" s="212"/>
      <c r="F93" s="212"/>
      <c r="G93" s="212"/>
      <c r="H93" s="212"/>
    </row>
    <row r="94" spans="1:8" ht="14.25" customHeight="1">
      <c r="A94" s="212"/>
      <c r="B94" s="212"/>
      <c r="E94" s="212"/>
      <c r="F94" s="212"/>
      <c r="G94" s="212"/>
      <c r="H94" s="212"/>
    </row>
    <row r="95" spans="1:8" ht="48.75" customHeight="1">
      <c r="A95" s="212"/>
      <c r="B95" s="212"/>
      <c r="E95" s="212"/>
      <c r="F95" s="212"/>
      <c r="G95" s="212"/>
      <c r="H95" s="212"/>
    </row>
    <row r="96" spans="1:8" ht="20.25" customHeight="1">
      <c r="A96" s="212"/>
      <c r="B96" s="212"/>
      <c r="C96" s="212"/>
      <c r="D96" s="212"/>
      <c r="E96" s="212"/>
      <c r="F96" s="212"/>
      <c r="G96" s="212"/>
      <c r="H96" s="212"/>
    </row>
    <row r="97" spans="1:8" ht="20.25" customHeight="1">
      <c r="A97" s="212"/>
      <c r="B97" s="212"/>
      <c r="C97" s="212"/>
      <c r="D97" s="212"/>
      <c r="E97" s="212"/>
      <c r="F97" s="212"/>
      <c r="G97" s="212"/>
      <c r="H97" s="212"/>
    </row>
    <row r="98" spans="1:8" ht="20.25" customHeight="1">
      <c r="A98" s="212"/>
      <c r="B98" s="212"/>
      <c r="C98" s="212"/>
      <c r="D98" s="212"/>
      <c r="E98" s="212"/>
      <c r="F98" s="212"/>
      <c r="G98" s="212"/>
      <c r="H98" s="212"/>
    </row>
    <row r="99" spans="1:8" ht="20.25" customHeight="1">
      <c r="A99" s="212"/>
      <c r="B99" s="212"/>
      <c r="C99" s="212"/>
      <c r="D99" s="212"/>
      <c r="E99" s="212"/>
      <c r="F99" s="212"/>
      <c r="G99" s="212"/>
      <c r="H99" s="212"/>
    </row>
    <row r="100" spans="1:8" ht="20.25" customHeight="1">
      <c r="A100" s="212"/>
      <c r="B100" s="212"/>
      <c r="C100" s="212"/>
      <c r="D100" s="212"/>
      <c r="E100" s="212"/>
      <c r="F100" s="212"/>
      <c r="G100" s="212"/>
      <c r="H100" s="212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/>
    <row r="2" spans="1:6" ht="9" customHeight="1">
      <c r="A2" s="83"/>
      <c r="B2" s="83"/>
      <c r="C2" s="83"/>
      <c r="D2" s="83"/>
      <c r="E2" s="83"/>
      <c r="F2" s="83"/>
    </row>
    <row r="3" spans="1:6">
      <c r="A3" s="83"/>
      <c r="B3" s="83"/>
      <c r="C3" s="87" t="s">
        <v>260</v>
      </c>
      <c r="D3" s="83"/>
      <c r="E3" s="83"/>
      <c r="F3" s="83"/>
    </row>
    <row r="4" spans="1:6" ht="16.5" customHeight="1">
      <c r="A4" s="83"/>
      <c r="B4" s="83"/>
      <c r="C4" s="86"/>
      <c r="D4" s="83"/>
      <c r="E4" s="83"/>
      <c r="F4" s="83"/>
    </row>
    <row r="5" spans="1:6" ht="20.25" customHeight="1">
      <c r="A5" s="83"/>
      <c r="B5" s="177"/>
      <c r="C5" s="265" t="s">
        <v>253</v>
      </c>
      <c r="D5" s="177"/>
      <c r="E5" s="83"/>
      <c r="F5" s="83"/>
    </row>
    <row r="6" spans="1:6" ht="12" customHeight="1">
      <c r="A6" s="83"/>
      <c r="B6" s="177"/>
      <c r="C6" s="177"/>
      <c r="D6" s="177"/>
      <c r="E6" s="83"/>
      <c r="F6" s="83"/>
    </row>
    <row r="7" spans="1:6" ht="17.25" customHeight="1">
      <c r="A7" s="83"/>
      <c r="B7" s="177"/>
      <c r="C7" s="266" t="s">
        <v>254</v>
      </c>
      <c r="D7" s="177"/>
      <c r="E7" s="83"/>
      <c r="F7" s="83"/>
    </row>
    <row r="8" spans="1:6" ht="17.25" customHeight="1">
      <c r="A8" s="83"/>
      <c r="B8" s="177"/>
      <c r="C8" s="267" t="s">
        <v>255</v>
      </c>
      <c r="D8" s="177"/>
      <c r="E8" s="83"/>
      <c r="F8" s="83"/>
    </row>
    <row r="9" spans="1:6" ht="17.25" customHeight="1">
      <c r="A9" s="83"/>
      <c r="B9" s="177"/>
      <c r="C9" s="265" t="s">
        <v>259</v>
      </c>
      <c r="D9" s="177"/>
      <c r="E9" s="83"/>
      <c r="F9" s="83"/>
    </row>
    <row r="10" spans="1:6" ht="17.25" customHeight="1">
      <c r="A10" s="83"/>
      <c r="B10" s="177"/>
      <c r="C10" s="265" t="s">
        <v>256</v>
      </c>
      <c r="D10" s="177"/>
      <c r="E10" s="83"/>
      <c r="F10" s="83"/>
    </row>
    <row r="11" spans="1:6" ht="17.25" customHeight="1">
      <c r="A11" s="83"/>
      <c r="B11" s="177"/>
      <c r="C11" s="265" t="s">
        <v>257</v>
      </c>
      <c r="D11" s="177"/>
      <c r="E11" s="83"/>
      <c r="F11" s="83"/>
    </row>
    <row r="12" spans="1:6" ht="17.25" customHeight="1">
      <c r="A12" s="83"/>
      <c r="B12" s="177"/>
      <c r="C12" s="267" t="s">
        <v>258</v>
      </c>
      <c r="D12" s="177"/>
      <c r="E12" s="83"/>
      <c r="F12" s="83"/>
    </row>
    <row r="13" spans="1:6" ht="17.25" customHeight="1">
      <c r="A13" s="83"/>
      <c r="B13" s="177"/>
      <c r="C13" s="265" t="s">
        <v>266</v>
      </c>
      <c r="D13" s="177"/>
      <c r="E13" s="83"/>
      <c r="F13" s="83"/>
    </row>
    <row r="14" spans="1:6" ht="17.25" customHeight="1">
      <c r="A14" s="83"/>
      <c r="B14" s="177"/>
      <c r="C14" s="265" t="s">
        <v>267</v>
      </c>
      <c r="D14" s="177"/>
      <c r="E14" s="83"/>
      <c r="F14" s="83"/>
    </row>
    <row r="15" spans="1:6" ht="17.25" customHeight="1">
      <c r="A15" s="83"/>
      <c r="B15" s="177"/>
      <c r="C15" s="265" t="s">
        <v>268</v>
      </c>
      <c r="D15" s="177"/>
      <c r="E15" s="83"/>
      <c r="F15" s="83"/>
    </row>
    <row r="16" spans="1:6" ht="17.25" customHeight="1">
      <c r="A16" s="83"/>
      <c r="B16" s="177"/>
      <c r="C16" s="265" t="s">
        <v>269</v>
      </c>
      <c r="D16" s="177"/>
      <c r="E16" s="83"/>
      <c r="F16" s="83"/>
    </row>
    <row r="17" spans="1:6" ht="17.25" customHeight="1">
      <c r="A17" s="83"/>
      <c r="B17" s="177"/>
      <c r="C17" s="265" t="s">
        <v>270</v>
      </c>
      <c r="D17" s="177"/>
      <c r="E17" s="83"/>
      <c r="F17" s="83"/>
    </row>
    <row r="18" spans="1:6" ht="17.25" customHeight="1">
      <c r="A18" s="83"/>
      <c r="B18" s="177"/>
      <c r="C18" s="177"/>
      <c r="D18" s="177"/>
      <c r="E18" s="83"/>
      <c r="F18" s="83"/>
    </row>
    <row r="19" spans="1:6" ht="17.25" customHeight="1">
      <c r="A19" s="83"/>
      <c r="B19" s="177"/>
      <c r="C19" s="266" t="s">
        <v>261</v>
      </c>
      <c r="D19" s="177"/>
      <c r="E19" s="83"/>
      <c r="F19" s="83"/>
    </row>
    <row r="20" spans="1:6" ht="17.25" customHeight="1">
      <c r="A20" s="83"/>
      <c r="B20" s="177"/>
      <c r="C20" s="267" t="s">
        <v>255</v>
      </c>
      <c r="D20" s="177"/>
      <c r="E20" s="83"/>
      <c r="F20" s="83"/>
    </row>
    <row r="21" spans="1:6" ht="17.25" customHeight="1">
      <c r="A21" s="83"/>
      <c r="B21" s="177"/>
      <c r="C21" s="265" t="s">
        <v>262</v>
      </c>
      <c r="D21" s="177"/>
      <c r="E21" s="83"/>
      <c r="F21" s="83"/>
    </row>
    <row r="22" spans="1:6" ht="17.25" customHeight="1">
      <c r="A22" s="83"/>
      <c r="B22" s="177"/>
      <c r="C22" s="265" t="s">
        <v>286</v>
      </c>
      <c r="D22" s="177"/>
      <c r="E22" s="83"/>
      <c r="F22" s="83"/>
    </row>
    <row r="23" spans="1:6" ht="17.25" customHeight="1">
      <c r="A23" s="83"/>
      <c r="B23" s="177"/>
      <c r="C23" s="265" t="s">
        <v>285</v>
      </c>
      <c r="D23" s="177"/>
      <c r="E23" s="83"/>
      <c r="F23" s="83"/>
    </row>
    <row r="24" spans="1:6" ht="17.25" customHeight="1">
      <c r="A24" s="83"/>
      <c r="B24" s="177"/>
      <c r="C24" s="267" t="s">
        <v>258</v>
      </c>
      <c r="D24" s="177"/>
      <c r="E24" s="83"/>
      <c r="F24" s="83"/>
    </row>
    <row r="25" spans="1:6" ht="17.25" customHeight="1">
      <c r="A25" s="83"/>
      <c r="B25" s="177"/>
      <c r="C25" s="265" t="s">
        <v>271</v>
      </c>
      <c r="D25" s="177"/>
      <c r="E25" s="83"/>
      <c r="F25" s="83"/>
    </row>
    <row r="26" spans="1:6" ht="17.25" customHeight="1">
      <c r="A26" s="83"/>
      <c r="B26" s="177"/>
      <c r="C26" s="265" t="s">
        <v>272</v>
      </c>
      <c r="D26" s="177"/>
      <c r="E26" s="83"/>
      <c r="F26" s="83"/>
    </row>
    <row r="27" spans="1:6" ht="17.25" customHeight="1">
      <c r="A27" s="83"/>
      <c r="B27" s="177"/>
      <c r="C27" s="265" t="s">
        <v>273</v>
      </c>
      <c r="D27" s="177"/>
      <c r="E27" s="83"/>
      <c r="F27" s="83"/>
    </row>
    <row r="28" spans="1:6" ht="17.25" customHeight="1">
      <c r="A28" s="83"/>
      <c r="B28" s="177"/>
      <c r="C28" s="265" t="s">
        <v>274</v>
      </c>
      <c r="D28" s="177"/>
      <c r="E28" s="83"/>
      <c r="F28" s="83"/>
    </row>
    <row r="29" spans="1:6" ht="17.25" customHeight="1">
      <c r="A29" s="83"/>
      <c r="B29" s="177"/>
      <c r="C29" s="265" t="s">
        <v>275</v>
      </c>
      <c r="D29" s="177"/>
      <c r="E29" s="83"/>
      <c r="F29" s="83"/>
    </row>
    <row r="30" spans="1:6" ht="17.25" customHeight="1">
      <c r="A30" s="83"/>
      <c r="B30" s="177"/>
      <c r="C30" s="177"/>
      <c r="D30" s="177"/>
      <c r="E30" s="83"/>
      <c r="F30" s="83"/>
    </row>
    <row r="31" spans="1:6" ht="17.25" customHeight="1">
      <c r="A31" s="83"/>
      <c r="B31" s="177"/>
      <c r="C31" s="266" t="s">
        <v>263</v>
      </c>
      <c r="D31" s="177"/>
      <c r="E31" s="83"/>
      <c r="F31" s="83"/>
    </row>
    <row r="32" spans="1:6" ht="17.25" customHeight="1">
      <c r="A32" s="83"/>
      <c r="B32" s="177"/>
      <c r="C32" s="267" t="s">
        <v>255</v>
      </c>
      <c r="D32" s="177"/>
      <c r="E32" s="83"/>
      <c r="F32" s="83"/>
    </row>
    <row r="33" spans="1:6" ht="17.25" customHeight="1">
      <c r="A33" s="83"/>
      <c r="B33" s="177"/>
      <c r="C33" s="265" t="s">
        <v>264</v>
      </c>
      <c r="D33" s="177"/>
      <c r="E33" s="83"/>
      <c r="F33" s="83"/>
    </row>
    <row r="34" spans="1:6" ht="17.25" customHeight="1">
      <c r="A34" s="83"/>
      <c r="B34" s="177"/>
      <c r="C34" s="265" t="s">
        <v>265</v>
      </c>
      <c r="D34" s="177"/>
      <c r="E34" s="83"/>
      <c r="F34" s="83"/>
    </row>
    <row r="35" spans="1:6" ht="17.25" customHeight="1">
      <c r="A35" s="83"/>
      <c r="B35" s="177"/>
      <c r="C35" s="265" t="s">
        <v>283</v>
      </c>
      <c r="D35" s="177"/>
      <c r="E35" s="83"/>
      <c r="F35" s="83"/>
    </row>
    <row r="36" spans="1:6" ht="21" customHeight="1">
      <c r="A36" s="83"/>
      <c r="B36" s="177"/>
      <c r="C36" s="267" t="s">
        <v>258</v>
      </c>
      <c r="D36" s="177"/>
      <c r="E36" s="83"/>
      <c r="F36" s="83"/>
    </row>
    <row r="37" spans="1:6" ht="17.25" customHeight="1">
      <c r="A37" s="83"/>
      <c r="B37" s="177"/>
      <c r="C37" s="265" t="s">
        <v>277</v>
      </c>
      <c r="D37" s="177"/>
      <c r="E37" s="83"/>
      <c r="F37" s="83"/>
    </row>
    <row r="38" spans="1:6" ht="17.25" customHeight="1">
      <c r="A38" s="83"/>
      <c r="B38" s="177"/>
      <c r="C38" s="265" t="s">
        <v>276</v>
      </c>
      <c r="D38" s="177"/>
      <c r="E38" s="83"/>
      <c r="F38" s="83"/>
    </row>
    <row r="39" spans="1:6" ht="17.25" customHeight="1">
      <c r="A39" s="83"/>
      <c r="B39" s="177"/>
      <c r="C39" s="265" t="s">
        <v>278</v>
      </c>
      <c r="D39" s="177"/>
      <c r="E39" s="83"/>
      <c r="F39" s="83"/>
    </row>
    <row r="40" spans="1:6" ht="17.25" customHeight="1">
      <c r="A40" s="83"/>
      <c r="B40" s="177"/>
      <c r="C40" s="265" t="s">
        <v>279</v>
      </c>
      <c r="D40" s="177"/>
      <c r="E40" s="83"/>
      <c r="F40" s="83"/>
    </row>
    <row r="41" spans="1:6" ht="17.25" customHeight="1">
      <c r="A41" s="83"/>
      <c r="B41" s="177"/>
      <c r="C41" s="265" t="s">
        <v>280</v>
      </c>
      <c r="D41" s="177"/>
      <c r="E41" s="83"/>
      <c r="F41" s="83"/>
    </row>
    <row r="42" spans="1:6" ht="17.25" customHeight="1">
      <c r="A42" s="83"/>
      <c r="B42" s="177"/>
      <c r="C42" s="265" t="s">
        <v>282</v>
      </c>
      <c r="D42" s="177"/>
      <c r="E42" s="83"/>
      <c r="F42" s="83"/>
    </row>
    <row r="43" spans="1:6" ht="17.25" customHeight="1">
      <c r="A43" s="83"/>
      <c r="B43" s="177"/>
      <c r="C43" s="265" t="s">
        <v>281</v>
      </c>
      <c r="D43" s="177"/>
      <c r="E43" s="83"/>
      <c r="F43" s="83"/>
    </row>
    <row r="44" spans="1:6" ht="12.75" customHeight="1">
      <c r="A44" s="83"/>
      <c r="B44" s="177"/>
      <c r="C44" s="176"/>
      <c r="D44" s="177"/>
      <c r="E44" s="83"/>
      <c r="F44" s="83"/>
    </row>
    <row r="45" spans="1:6" ht="20.25" customHeight="1">
      <c r="A45" s="83"/>
      <c r="B45" s="177"/>
      <c r="C45" s="176"/>
      <c r="D45" s="177"/>
      <c r="E45" s="83"/>
      <c r="F45" s="83"/>
    </row>
    <row r="46" spans="1:6" ht="20.25" customHeight="1">
      <c r="A46" s="83"/>
      <c r="B46" s="177"/>
      <c r="C46" s="176"/>
      <c r="D46" s="177"/>
      <c r="E46" s="83"/>
      <c r="F46" s="83"/>
    </row>
    <row r="47" spans="1:6" ht="20.25" customHeight="1">
      <c r="A47" s="83"/>
      <c r="B47" s="177"/>
      <c r="C47" s="177"/>
      <c r="D47" s="177"/>
      <c r="E47" s="83"/>
      <c r="F47" s="83"/>
    </row>
    <row r="48" spans="1:6" ht="20.25" customHeight="1">
      <c r="A48" s="83"/>
      <c r="B48" s="731" t="s">
        <v>359</v>
      </c>
      <c r="C48" s="731"/>
      <c r="D48" s="83"/>
      <c r="E48" s="83"/>
      <c r="F48" s="83"/>
    </row>
    <row r="49" spans="1:6" ht="20.25" customHeight="1">
      <c r="A49" s="83"/>
      <c r="B49" s="731" t="s">
        <v>371</v>
      </c>
      <c r="C49" s="731"/>
      <c r="D49" s="83"/>
      <c r="E49" s="83"/>
      <c r="F49" s="83"/>
    </row>
    <row r="50" spans="1:6" ht="20.25" customHeight="1">
      <c r="A50" s="83"/>
      <c r="B50" s="731"/>
      <c r="C50" s="731"/>
      <c r="D50" s="83"/>
      <c r="E50" s="83"/>
      <c r="F50" s="83"/>
    </row>
    <row r="51" spans="1:6" ht="20.25" customHeight="1">
      <c r="A51" s="83"/>
      <c r="B51" s="83"/>
      <c r="C51" s="83"/>
      <c r="D51" s="83"/>
      <c r="E51" s="83"/>
      <c r="F51" s="83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31" customWidth="1"/>
    <col min="2" max="2" width="5.7109375" style="431" customWidth="1"/>
    <col min="3" max="3" width="4.28515625" style="431" customWidth="1"/>
    <col min="4" max="4" width="6.7109375" style="431" customWidth="1"/>
    <col min="5" max="5" width="9.140625" style="431" customWidth="1"/>
    <col min="6" max="6" width="10.7109375" style="431" customWidth="1"/>
    <col min="7" max="7" width="10.42578125" style="431" customWidth="1"/>
    <col min="8" max="8" width="10.7109375" style="431" customWidth="1"/>
    <col min="9" max="9" width="10.28515625" style="431" customWidth="1"/>
    <col min="10" max="10" width="11.85546875" style="431" customWidth="1"/>
    <col min="11" max="11" width="9.140625" style="431" customWidth="1"/>
    <col min="12" max="12" width="10.28515625" style="431" customWidth="1"/>
    <col min="13" max="13" width="3" style="431" customWidth="1"/>
    <col min="14" max="16384" width="9.140625" style="431"/>
  </cols>
  <sheetData>
    <row r="1" spans="2:15" ht="42.75" customHeight="1"/>
    <row r="2" spans="2:15" ht="45" customHeight="1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ht="23.25">
      <c r="B3" s="432" t="s">
        <v>575</v>
      </c>
      <c r="C3" s="430"/>
      <c r="D3" s="430"/>
      <c r="E3" s="430" t="str">
        <f>"โรงเรียน"&amp;Home!C3&amp;"  "&amp;Home!C4</f>
        <v>โรงเรียนบ้านโสกน้ำขุ่น  สำนักงานเขตพื้นที่การศึกษาประถมศึกษานครราชสีมา เขต ๖</v>
      </c>
      <c r="F3" s="430"/>
      <c r="G3" s="430"/>
      <c r="H3" s="430"/>
      <c r="I3" s="430"/>
      <c r="J3" s="430"/>
      <c r="K3" s="430"/>
      <c r="L3" s="430"/>
    </row>
    <row r="4" spans="2:15" ht="23.25">
      <c r="B4" s="432" t="s">
        <v>576</v>
      </c>
      <c r="C4" s="732" t="str">
        <f>"  /"&amp;Home!F9</f>
        <v xml:space="preserve">  /</v>
      </c>
      <c r="D4" s="732"/>
      <c r="E4" s="732"/>
      <c r="F4" s="432" t="s">
        <v>14</v>
      </c>
      <c r="G4" s="430" t="str">
        <f>Home!F7&amp;"  "&amp;Home!F8&amp;"   "&amp;Home!F9</f>
        <v xml:space="preserve">     </v>
      </c>
      <c r="H4" s="430"/>
      <c r="I4" s="430"/>
      <c r="J4" s="430"/>
      <c r="K4" s="430"/>
      <c r="L4" s="430"/>
      <c r="O4" s="431" t="s">
        <v>645</v>
      </c>
    </row>
    <row r="5" spans="2:15" ht="23.25">
      <c r="B5" s="432" t="s">
        <v>585</v>
      </c>
      <c r="C5" s="433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433"/>
      <c r="E5" s="433"/>
      <c r="F5" s="433"/>
      <c r="G5" s="433"/>
      <c r="H5" s="433"/>
      <c r="I5" s="433"/>
      <c r="J5" s="433"/>
      <c r="K5" s="433"/>
      <c r="L5" s="433"/>
      <c r="O5" s="431" t="s">
        <v>646</v>
      </c>
    </row>
    <row r="6" spans="2:15" ht="30" customHeight="1">
      <c r="B6" s="430" t="str">
        <f>"เรียน  ผู้อำนวยการโรงเรียน"&amp;Home!C3</f>
        <v>เรียน  ผู้อำนวยการโรงเรียนบ้านโสกน้ำขุ่น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ht="30" customHeight="1">
      <c r="B7" s="430"/>
      <c r="C7" s="430"/>
      <c r="D7" s="430" t="str">
        <f>"ตามที่ โรงเรียน"&amp;Home!C3&amp;"  มีคำสั่งมอบหมายงานในหน้าที่ให้ข้าพเจ้า   "&amp;Home!C15</f>
        <v xml:space="preserve">ตามที่ โรงเรียนบ้านโสกน้ำขุ่น  มีคำสั่งมอบหมายงานในหน้าที่ให้ข้าพเจ้า   </v>
      </c>
      <c r="E7" s="430"/>
      <c r="F7" s="430"/>
      <c r="G7" s="430"/>
      <c r="H7" s="430"/>
      <c r="I7" s="430"/>
      <c r="J7" s="430"/>
      <c r="K7" s="430"/>
      <c r="L7" s="430"/>
    </row>
    <row r="8" spans="2:15" ht="21" customHeight="1">
      <c r="B8" s="430" t="str">
        <f>"ตำแหน่ง  "&amp;Home!F14&amp;" โรงเรียน"&amp;Home!C3&amp;"  เป็นผู้สอนประจำรายวิชา  "&amp;Home!C11</f>
        <v xml:space="preserve">ตำแหน่ง   โรงเรียนบ้านโสกน้ำขุ่น  เป็นผู้สอนประจำรายวิชา  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>
      <c r="B9" s="430" t="str">
        <f>"ชั้น"&amp;Home!C9&amp;"  ปีการศึกษา "&amp;Home!F5&amp;"  นั้น"</f>
        <v>ชั้น  ปีการศึกษา   นั้น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</row>
    <row r="10" spans="2:15">
      <c r="B10" s="430"/>
      <c r="C10" s="430"/>
      <c r="D10" s="430" t="s">
        <v>635</v>
      </c>
      <c r="E10" s="430"/>
      <c r="F10" s="430"/>
      <c r="G10" s="430"/>
      <c r="H10" s="430"/>
      <c r="I10" s="430"/>
      <c r="J10" s="430"/>
      <c r="K10" s="430"/>
      <c r="L10" s="430"/>
    </row>
    <row r="11" spans="2:15">
      <c r="B11" s="430" t="s">
        <v>636</v>
      </c>
      <c r="C11" s="430"/>
      <c r="D11" s="430"/>
      <c r="E11" s="430"/>
      <c r="F11" s="430"/>
      <c r="G11" s="430"/>
      <c r="H11" s="430"/>
      <c r="I11" s="430"/>
      <c r="J11" s="430"/>
      <c r="K11" s="430"/>
      <c r="L11" s="430"/>
    </row>
    <row r="12" spans="2:15">
      <c r="B12" s="430" t="s">
        <v>586</v>
      </c>
      <c r="C12" s="430"/>
      <c r="D12" s="430"/>
      <c r="E12" s="430"/>
      <c r="F12" s="430"/>
      <c r="G12" s="430"/>
      <c r="H12" s="430"/>
      <c r="I12" s="430"/>
      <c r="J12" s="430"/>
      <c r="K12" s="430"/>
      <c r="L12" s="430"/>
    </row>
    <row r="13" spans="2:15">
      <c r="B13" s="430" t="s">
        <v>611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</row>
    <row r="14" spans="2:15">
      <c r="B14" s="430" t="s">
        <v>612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</row>
    <row r="15" spans="2:15" ht="30" customHeight="1">
      <c r="B15" s="430"/>
      <c r="C15" s="430"/>
      <c r="D15" s="430" t="s">
        <v>587</v>
      </c>
      <c r="E15" s="430"/>
      <c r="F15" s="430"/>
      <c r="G15" s="430"/>
      <c r="H15" s="430"/>
      <c r="I15" s="430"/>
      <c r="J15" s="430"/>
      <c r="K15" s="430"/>
      <c r="L15" s="430"/>
    </row>
    <row r="16" spans="2:15"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</row>
    <row r="17" spans="2:12">
      <c r="B17" s="430"/>
      <c r="C17" s="430"/>
      <c r="D17" s="430"/>
      <c r="E17" s="430"/>
      <c r="F17" s="430"/>
      <c r="G17" s="430"/>
      <c r="H17" s="430"/>
      <c r="I17" s="430"/>
      <c r="J17" s="430"/>
      <c r="K17" s="430"/>
      <c r="L17" s="430"/>
    </row>
    <row r="18" spans="2:12" ht="23.25" customHeight="1">
      <c r="B18" s="430"/>
      <c r="C18" s="430"/>
      <c r="D18" s="732" t="str">
        <f>"("&amp;Home!C15&amp;")"</f>
        <v>()</v>
      </c>
      <c r="E18" s="732"/>
      <c r="F18" s="732"/>
      <c r="G18" s="732"/>
      <c r="H18" s="732"/>
      <c r="I18" s="732"/>
      <c r="J18" s="732"/>
      <c r="K18" s="732"/>
      <c r="L18" s="430"/>
    </row>
    <row r="19" spans="2:12">
      <c r="B19" s="430"/>
      <c r="C19" s="430"/>
      <c r="D19" s="732" t="str">
        <f>"ตำแหน่ง  "&amp;Home!F14&amp;" โรงเรียน"&amp;Home!C3</f>
        <v>ตำแหน่ง   โรงเรียนบ้านโสกน้ำขุ่น</v>
      </c>
      <c r="E19" s="732"/>
      <c r="F19" s="732"/>
      <c r="G19" s="732"/>
      <c r="H19" s="732"/>
      <c r="I19" s="732"/>
      <c r="J19" s="732"/>
      <c r="K19" s="732"/>
      <c r="L19" s="430"/>
    </row>
    <row r="20" spans="2:12"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2:12"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2:12"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</row>
    <row r="23" spans="2:12"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</row>
    <row r="24" spans="2:12"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</row>
    <row r="25" spans="2:12">
      <c r="B25" s="430"/>
      <c r="C25" s="430"/>
      <c r="D25" s="430"/>
      <c r="E25" s="430"/>
      <c r="F25" s="430"/>
      <c r="G25" s="430"/>
      <c r="H25" s="430"/>
      <c r="I25" s="430"/>
      <c r="J25" s="430"/>
      <c r="K25" s="430"/>
      <c r="L25" s="430"/>
    </row>
    <row r="26" spans="2:12"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</row>
    <row r="27" spans="2:12"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</row>
    <row r="28" spans="2:12"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</row>
    <row r="29" spans="2:12"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</row>
    <row r="30" spans="2:12"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</row>
    <row r="31" spans="2:12"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</row>
    <row r="32" spans="2:12"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>
      <c r="L1" s="738" t="s">
        <v>634</v>
      </c>
      <c r="M1" s="738"/>
      <c r="N1" s="738"/>
      <c r="O1" s="738"/>
      <c r="P1" s="738"/>
      <c r="Q1" s="738"/>
      <c r="R1" s="738"/>
      <c r="S1" s="738"/>
      <c r="T1" s="738"/>
      <c r="U1" s="488"/>
      <c r="V1" s="172"/>
    </row>
    <row r="2" spans="2:24" ht="28.5" customHeight="1">
      <c r="B2" s="129"/>
      <c r="C2" s="129"/>
      <c r="D2" s="735" t="str">
        <f>"ประกาศผลการประเมินรายวิชา  "&amp;Home!C11&amp;"  รหัสวิชา "&amp;Home!C12&amp;"  ชั้น"&amp;Home!C9&amp;"  ปีการศึกษา "&amp;Home!F5</f>
        <v xml:space="preserve">ประกาศผลการประเมินรายวิชา    รหัสวิชา   ชั้น  ปีการศึกษา </v>
      </c>
      <c r="E2" s="735"/>
      <c r="F2" s="735"/>
      <c r="G2" s="735"/>
      <c r="H2" s="735"/>
      <c r="I2" s="735"/>
      <c r="J2" s="735"/>
      <c r="K2" s="735"/>
      <c r="L2" s="735"/>
      <c r="M2" s="735"/>
      <c r="N2" s="737" t="str">
        <f>D2</f>
        <v xml:space="preserve">ประกาศผลการประเมินรายวิชา    รหัสวิชา   ชั้น  ปีการศึกษา </v>
      </c>
      <c r="O2" s="737"/>
      <c r="P2" s="737"/>
      <c r="Q2" s="737"/>
      <c r="R2" s="737"/>
      <c r="S2" s="737"/>
      <c r="T2" s="737"/>
      <c r="U2" s="737"/>
      <c r="V2" s="737"/>
      <c r="W2" s="737"/>
    </row>
    <row r="3" spans="2:24" ht="20.25" customHeight="1">
      <c r="B3" s="129"/>
      <c r="C3" s="130"/>
      <c r="D3" s="736" t="s">
        <v>315</v>
      </c>
      <c r="E3" s="736"/>
      <c r="F3" s="736"/>
      <c r="G3" s="736"/>
      <c r="H3" s="736"/>
      <c r="I3" s="736"/>
      <c r="J3" s="736"/>
      <c r="K3" s="736"/>
      <c r="L3" s="736"/>
      <c r="M3" s="736"/>
      <c r="N3" s="736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36"/>
      <c r="P3" s="736"/>
      <c r="Q3" s="736"/>
      <c r="R3" s="736"/>
      <c r="S3" s="736"/>
      <c r="T3" s="736"/>
      <c r="U3" s="736"/>
      <c r="V3" s="736"/>
      <c r="W3" s="736"/>
    </row>
    <row r="4" spans="2:24" s="127" customFormat="1" ht="20.25" customHeight="1">
      <c r="B4" s="739" t="s">
        <v>0</v>
      </c>
      <c r="C4" s="740" t="s">
        <v>20</v>
      </c>
      <c r="D4" s="739" t="s">
        <v>17</v>
      </c>
      <c r="E4" s="443" t="s">
        <v>6</v>
      </c>
      <c r="F4" s="443" t="s">
        <v>6</v>
      </c>
      <c r="G4" s="743" t="s">
        <v>614</v>
      </c>
      <c r="H4" s="744"/>
      <c r="I4" s="734" t="s">
        <v>296</v>
      </c>
      <c r="J4" s="734"/>
      <c r="K4" s="734"/>
      <c r="L4" s="734"/>
      <c r="M4" s="734"/>
      <c r="N4" s="734" t="s">
        <v>63</v>
      </c>
      <c r="O4" s="734"/>
      <c r="P4" s="734"/>
      <c r="Q4" s="734"/>
      <c r="R4" s="734"/>
      <c r="S4" s="734"/>
      <c r="T4" s="734"/>
      <c r="U4" s="734"/>
      <c r="V4" s="734"/>
      <c r="W4" s="734"/>
      <c r="X4" s="128"/>
    </row>
    <row r="5" spans="2:24" s="127" customFormat="1" ht="20.25" customHeight="1">
      <c r="B5" s="739"/>
      <c r="C5" s="741"/>
      <c r="D5" s="739"/>
      <c r="E5" s="444" t="s">
        <v>613</v>
      </c>
      <c r="F5" s="444" t="s">
        <v>627</v>
      </c>
      <c r="G5" s="500" t="s">
        <v>6</v>
      </c>
      <c r="H5" s="733" t="s">
        <v>628</v>
      </c>
      <c r="I5" s="499" t="s">
        <v>137</v>
      </c>
      <c r="J5" s="499" t="s">
        <v>297</v>
      </c>
      <c r="K5" s="499" t="s">
        <v>138</v>
      </c>
      <c r="L5" s="499" t="s">
        <v>5</v>
      </c>
      <c r="M5" s="733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33" t="s">
        <v>61</v>
      </c>
      <c r="X5" s="128"/>
    </row>
    <row r="6" spans="2:24" s="127" customFormat="1" ht="20.25" customHeight="1">
      <c r="B6" s="739"/>
      <c r="C6" s="742"/>
      <c r="D6" s="739"/>
      <c r="E6" s="445">
        <v>100</v>
      </c>
      <c r="F6" s="445">
        <v>100</v>
      </c>
      <c r="G6" s="501">
        <v>100</v>
      </c>
      <c r="H6" s="733"/>
      <c r="I6" s="132" t="s">
        <v>531</v>
      </c>
      <c r="J6" s="132" t="s">
        <v>531</v>
      </c>
      <c r="K6" s="132" t="s">
        <v>531</v>
      </c>
      <c r="L6" s="132" t="s">
        <v>298</v>
      </c>
      <c r="M6" s="733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33"/>
      <c r="X6" s="128"/>
    </row>
    <row r="7" spans="2:24" s="126" customFormat="1" ht="15.75" customHeight="1">
      <c r="B7" s="305">
        <v>1</v>
      </c>
      <c r="C7" s="306" t="str">
        <f>IF(นักเรียน!C6="","",นักเรียน!C6)</f>
        <v/>
      </c>
      <c r="D7" s="307" t="str">
        <f>IF(นักเรียน!E6="","",นักเรียน!E6)</f>
        <v/>
      </c>
      <c r="E7" s="306" t="str">
        <f>IF(OR(นักเรียน!Q6="ออก",คะแนน1!BA6=""),"",คะแนน1!BA6)</f>
        <v/>
      </c>
      <c r="F7" s="306" t="str">
        <f>IF(OR(นักเรียน!Q6="ออก",คะแนน2!BA6=""),"",คะแนน2!BA6)</f>
        <v/>
      </c>
      <c r="G7" s="308" t="str">
        <f>IF(OR(นักเรียน!Q6="ออก",คะแนน2!BB6=""),"",คะแนน2!BB6)</f>
        <v/>
      </c>
      <c r="H7" s="309" t="str">
        <f>IF(คะแนน2!BC6="","",คะแนน2!BC6)</f>
        <v/>
      </c>
      <c r="I7" s="305" t="str">
        <f>IF(OR(นักเรียน!Q6="ออก",คิดวิเคราะห์รายข้อ!I6=""),"",คิดวิเคราะห์รายข้อ!I6)</f>
        <v/>
      </c>
      <c r="J7" s="305" t="str">
        <f>IF(OR(นักเรียน!Q6="ออก",คิดวิเคราะห์รายข้อ!N6=""),"",คิดวิเคราะห์รายข้อ!N6)</f>
        <v/>
      </c>
      <c r="K7" s="305" t="str">
        <f>IF(OR(นักเรียน!Q6="ออก",คิดวิเคราะห์รายข้อ!R6=""),"",คิดวิเคราะห์รายข้อ!R6)</f>
        <v/>
      </c>
      <c r="L7" s="308" t="str">
        <f>คิดวิเคราะห์!L6</f>
        <v/>
      </c>
      <c r="M7" s="310" t="str">
        <f>คิดวิเคราะห์!N6</f>
        <v/>
      </c>
      <c r="N7" s="308" t="str">
        <f>IF(OR(นักเรียน!Q6="ออก",คุณลักษณะรายข้อ!K6=""),"",คุณลักษณะรายข้อ!K6)</f>
        <v/>
      </c>
      <c r="O7" s="308" t="str">
        <f>IF(OR(นักเรียน!Q6="ออก",คุณลักษณะรายข้อ!P6=""),"",คุณลักษณะรายข้อ!P6)</f>
        <v/>
      </c>
      <c r="P7" s="311" t="str">
        <f>IF(OR(นักเรียน!Q6="ออก",คุณลักษณะรายข้อ!T6=""),"",คุณลักษณะรายข้อ!T6)</f>
        <v/>
      </c>
      <c r="Q7" s="308" t="str">
        <f>IF(OR(นักเรียน!Q6="ออก",คุณลักษณะรายข้อ!Y6=""),"",คุณลักษณะรายข้อ!Y6)</f>
        <v/>
      </c>
      <c r="R7" s="308" t="str">
        <f>IF(OR(นักเรียน!Q6="ออก",คุณลักษณะรายข้อ!AD6=""),"",คุณลักษณะรายข้อ!AD6)</f>
        <v/>
      </c>
      <c r="S7" s="308" t="str">
        <f>IF(OR(นักเรียน!Q6="ออก",คุณลักษณะรายข้อ!AI6=""),"",คุณลักษณะรายข้อ!AI6)</f>
        <v/>
      </c>
      <c r="T7" s="308" t="str">
        <f>IF(OR(นักเรียน!Q6="ออก",คุณลักษณะรายข้อ!AO6=""),"",คุณลักษณะรายข้อ!AO6)</f>
        <v/>
      </c>
      <c r="U7" s="308" t="str">
        <f>IF(OR(นักเรียน!Q6="ออก",คุณลักษณะรายข้อ!AT6=""),"",คุณลักษณะรายข้อ!AT6)</f>
        <v/>
      </c>
      <c r="V7" s="308" t="str">
        <f>คุณลักษณะ!Y6</f>
        <v/>
      </c>
      <c r="W7" s="308" t="str">
        <f>คุณลักษณะ!AA6</f>
        <v/>
      </c>
      <c r="X7" s="128"/>
    </row>
    <row r="8" spans="2:24" s="126" customFormat="1" ht="15.75" customHeight="1">
      <c r="B8" s="299">
        <v>2</v>
      </c>
      <c r="C8" s="300" t="str">
        <f>IF(นักเรียน!C7="","",นักเรียน!C7)</f>
        <v/>
      </c>
      <c r="D8" s="301" t="str">
        <f>IF(นักเรียน!E7="","",นักเรียน!E7)</f>
        <v/>
      </c>
      <c r="E8" s="306" t="str">
        <f>IF(OR(นักเรียน!Q7="ออก",คะแนน1!BA7=""),"",คะแนน1!BA7)</f>
        <v/>
      </c>
      <c r="F8" s="306" t="str">
        <f>IF(OR(นักเรียน!Q7="ออก",คะแนน2!BA7=""),"",คะแนน2!BA7)</f>
        <v/>
      </c>
      <c r="G8" s="308" t="str">
        <f>IF(OR(นักเรียน!Q7="ออก",คะแนน2!BB7=""),"",คะแนน2!BB7)</f>
        <v/>
      </c>
      <c r="H8" s="303" t="str">
        <f>IF(คะแนน2!BC7="","",คะแนน2!BC7)</f>
        <v/>
      </c>
      <c r="I8" s="305" t="str">
        <f>IF(OR(นักเรียน!Q7="ออก",คิดวิเคราะห์รายข้อ!I7=""),"",คิดวิเคราะห์รายข้อ!I7)</f>
        <v/>
      </c>
      <c r="J8" s="305" t="str">
        <f>IF(OR(นักเรียน!Q7="ออก",คิดวิเคราะห์รายข้อ!N7=""),"",คิดวิเคราะห์รายข้อ!N7)</f>
        <v/>
      </c>
      <c r="K8" s="305" t="str">
        <f>IF(OR(นักเรียน!Q7="ออก",คิดวิเคราะห์รายข้อ!R7=""),"",คิดวิเคราะห์รายข้อ!R7)</f>
        <v/>
      </c>
      <c r="L8" s="302" t="str">
        <f>คิดวิเคราะห์!L7</f>
        <v/>
      </c>
      <c r="M8" s="304" t="str">
        <f>คิดวิเคราะห์!N7</f>
        <v/>
      </c>
      <c r="N8" s="308" t="str">
        <f>IF(OR(นักเรียน!Q7="ออก",คุณลักษณะรายข้อ!K7=""),"",คุณลักษณะรายข้อ!K7)</f>
        <v/>
      </c>
      <c r="O8" s="308" t="str">
        <f>IF(OR(นักเรียน!Q7="ออก",คุณลักษณะรายข้อ!P7=""),"",คุณลักษณะรายข้อ!P7)</f>
        <v/>
      </c>
      <c r="P8" s="311" t="str">
        <f>IF(OR(นักเรียน!Q7="ออก",คุณลักษณะรายข้อ!T7=""),"",คุณลักษณะรายข้อ!T7)</f>
        <v/>
      </c>
      <c r="Q8" s="308" t="str">
        <f>IF(OR(นักเรียน!Q7="ออก",คุณลักษณะรายข้อ!Y7=""),"",คุณลักษณะรายข้อ!Y7)</f>
        <v/>
      </c>
      <c r="R8" s="308" t="str">
        <f>IF(OR(นักเรียน!Q7="ออก",คุณลักษณะรายข้อ!AD7=""),"",คุณลักษณะรายข้อ!AD7)</f>
        <v/>
      </c>
      <c r="S8" s="308" t="str">
        <f>IF(OR(นักเรียน!Q7="ออก",คุณลักษณะรายข้อ!AI7=""),"",คุณลักษณะรายข้อ!AI7)</f>
        <v/>
      </c>
      <c r="T8" s="308" t="str">
        <f>IF(OR(นักเรียน!Q7="ออก",คุณลักษณะรายข้อ!AO7=""),"",คุณลักษณะรายข้อ!AO7)</f>
        <v/>
      </c>
      <c r="U8" s="308" t="str">
        <f>IF(OR(นักเรียน!Q7="ออก",คุณลักษณะรายข้อ!AT7=""),"",คุณลักษณะรายข้อ!AT7)</f>
        <v/>
      </c>
      <c r="V8" s="302" t="str">
        <f>คุณลักษณะ!Y7</f>
        <v/>
      </c>
      <c r="W8" s="302" t="str">
        <f>คุณลักษณะ!AA7</f>
        <v/>
      </c>
      <c r="X8" s="128"/>
    </row>
    <row r="9" spans="2:24" s="126" customFormat="1" ht="15.75" customHeight="1">
      <c r="B9" s="299">
        <v>3</v>
      </c>
      <c r="C9" s="300" t="str">
        <f>IF(นักเรียน!C8="","",นักเรียน!C8)</f>
        <v/>
      </c>
      <c r="D9" s="301" t="str">
        <f>IF(นักเรียน!E8="","",นักเรียน!E8)</f>
        <v/>
      </c>
      <c r="E9" s="306" t="str">
        <f>IF(OR(นักเรียน!Q8="ออก",คะแนน1!BA8=""),"",คะแนน1!BA8)</f>
        <v/>
      </c>
      <c r="F9" s="306" t="str">
        <f>IF(OR(นักเรียน!Q8="ออก",คะแนน2!BA8=""),"",คะแนน2!BA8)</f>
        <v/>
      </c>
      <c r="G9" s="308" t="str">
        <f>IF(OR(นักเรียน!Q8="ออก",คะแนน2!BB8=""),"",คะแนน2!BB8)</f>
        <v/>
      </c>
      <c r="H9" s="303" t="str">
        <f>IF(คะแนน2!BC8="","",คะแนน2!BC8)</f>
        <v/>
      </c>
      <c r="I9" s="305" t="str">
        <f>IF(OR(นักเรียน!Q8="ออก",คิดวิเคราะห์รายข้อ!I8=""),"",คิดวิเคราะห์รายข้อ!I8)</f>
        <v/>
      </c>
      <c r="J9" s="305" t="str">
        <f>IF(OR(นักเรียน!Q8="ออก",คิดวิเคราะห์รายข้อ!N8=""),"",คิดวิเคราะห์รายข้อ!N8)</f>
        <v/>
      </c>
      <c r="K9" s="305" t="str">
        <f>IF(OR(นักเรียน!Q8="ออก",คิดวิเคราะห์รายข้อ!R8=""),"",คิดวิเคราะห์รายข้อ!R8)</f>
        <v/>
      </c>
      <c r="L9" s="302" t="str">
        <f>คิดวิเคราะห์!L8</f>
        <v/>
      </c>
      <c r="M9" s="304" t="str">
        <f>คิดวิเคราะห์!N8</f>
        <v/>
      </c>
      <c r="N9" s="308" t="str">
        <f>IF(OR(นักเรียน!Q8="ออก",คุณลักษณะรายข้อ!K8=""),"",คุณลักษณะรายข้อ!K8)</f>
        <v/>
      </c>
      <c r="O9" s="308" t="str">
        <f>IF(OR(นักเรียน!Q8="ออก",คุณลักษณะรายข้อ!P8=""),"",คุณลักษณะรายข้อ!P8)</f>
        <v/>
      </c>
      <c r="P9" s="311" t="str">
        <f>IF(OR(นักเรียน!Q8="ออก",คุณลักษณะรายข้อ!T8=""),"",คุณลักษณะรายข้อ!T8)</f>
        <v/>
      </c>
      <c r="Q9" s="308" t="str">
        <f>IF(OR(นักเรียน!Q8="ออก",คุณลักษณะรายข้อ!Y8=""),"",คุณลักษณะรายข้อ!Y8)</f>
        <v/>
      </c>
      <c r="R9" s="308" t="str">
        <f>IF(OR(นักเรียน!Q8="ออก",คุณลักษณะรายข้อ!AD8=""),"",คุณลักษณะรายข้อ!AD8)</f>
        <v/>
      </c>
      <c r="S9" s="308" t="str">
        <f>IF(OR(นักเรียน!Q8="ออก",คุณลักษณะรายข้อ!AI8=""),"",คุณลักษณะรายข้อ!AI8)</f>
        <v/>
      </c>
      <c r="T9" s="308" t="str">
        <f>IF(OR(นักเรียน!Q8="ออก",คุณลักษณะรายข้อ!AO8=""),"",คุณลักษณะรายข้อ!AO8)</f>
        <v/>
      </c>
      <c r="U9" s="308" t="str">
        <f>IF(OR(นักเรียน!Q8="ออก",คุณลักษณะรายข้อ!AT8=""),"",คุณลักษณะรายข้อ!AT8)</f>
        <v/>
      </c>
      <c r="V9" s="302" t="str">
        <f>คุณลักษณะ!Y8</f>
        <v/>
      </c>
      <c r="W9" s="302" t="str">
        <f>คุณลักษณะ!AA8</f>
        <v/>
      </c>
      <c r="X9" s="128"/>
    </row>
    <row r="10" spans="2:24" s="126" customFormat="1" ht="15.75" customHeight="1">
      <c r="B10" s="299">
        <v>4</v>
      </c>
      <c r="C10" s="300" t="str">
        <f>IF(นักเรียน!C9="","",นักเรียน!C9)</f>
        <v/>
      </c>
      <c r="D10" s="301" t="str">
        <f>IF(นักเรียน!E9="","",นักเรียน!E9)</f>
        <v/>
      </c>
      <c r="E10" s="306" t="str">
        <f>IF(OR(นักเรียน!Q9="ออก",คะแนน1!BA9=""),"",คะแนน1!BA9)</f>
        <v/>
      </c>
      <c r="F10" s="306" t="str">
        <f>IF(OR(นักเรียน!Q9="ออก",คะแนน2!BA9=""),"",คะแนน2!BA9)</f>
        <v/>
      </c>
      <c r="G10" s="308" t="str">
        <f>IF(OR(นักเรียน!Q9="ออก",คะแนน2!BB9=""),"",คะแนน2!BB9)</f>
        <v/>
      </c>
      <c r="H10" s="303" t="str">
        <f>IF(คะแนน2!BC9="","",คะแนน2!BC9)</f>
        <v/>
      </c>
      <c r="I10" s="305" t="str">
        <f>IF(OR(นักเรียน!Q9="ออก",คิดวิเคราะห์รายข้อ!I9=""),"",คิดวิเคราะห์รายข้อ!I9)</f>
        <v/>
      </c>
      <c r="J10" s="305" t="str">
        <f>IF(OR(นักเรียน!Q9="ออก",คิดวิเคราะห์รายข้อ!N9=""),"",คิดวิเคราะห์รายข้อ!N9)</f>
        <v/>
      </c>
      <c r="K10" s="305" t="str">
        <f>IF(OR(นักเรียน!Q9="ออก",คิดวิเคราะห์รายข้อ!R9=""),"",คิดวิเคราะห์รายข้อ!R9)</f>
        <v/>
      </c>
      <c r="L10" s="302" t="str">
        <f>คิดวิเคราะห์!L9</f>
        <v/>
      </c>
      <c r="M10" s="304" t="str">
        <f>คิดวิเคราะห์!N9</f>
        <v/>
      </c>
      <c r="N10" s="308" t="str">
        <f>IF(OR(นักเรียน!Q9="ออก",คุณลักษณะรายข้อ!K9=""),"",คุณลักษณะรายข้อ!K9)</f>
        <v/>
      </c>
      <c r="O10" s="308" t="str">
        <f>IF(OR(นักเรียน!Q9="ออก",คุณลักษณะรายข้อ!P9=""),"",คุณลักษณะรายข้อ!P9)</f>
        <v/>
      </c>
      <c r="P10" s="311" t="str">
        <f>IF(OR(นักเรียน!Q9="ออก",คุณลักษณะรายข้อ!T9=""),"",คุณลักษณะรายข้อ!T9)</f>
        <v/>
      </c>
      <c r="Q10" s="308" t="str">
        <f>IF(OR(นักเรียน!Q9="ออก",คุณลักษณะรายข้อ!Y9=""),"",คุณลักษณะรายข้อ!Y9)</f>
        <v/>
      </c>
      <c r="R10" s="308" t="str">
        <f>IF(OR(นักเรียน!Q9="ออก",คุณลักษณะรายข้อ!AD9=""),"",คุณลักษณะรายข้อ!AD9)</f>
        <v/>
      </c>
      <c r="S10" s="308" t="str">
        <f>IF(OR(นักเรียน!Q9="ออก",คุณลักษณะรายข้อ!AI9=""),"",คุณลักษณะรายข้อ!AI9)</f>
        <v/>
      </c>
      <c r="T10" s="308" t="str">
        <f>IF(OR(นักเรียน!Q9="ออก",คุณลักษณะรายข้อ!AO9=""),"",คุณลักษณะรายข้อ!AO9)</f>
        <v/>
      </c>
      <c r="U10" s="308" t="str">
        <f>IF(OR(นักเรียน!Q9="ออก",คุณลักษณะรายข้อ!AT9=""),"",คุณลักษณะรายข้อ!AT9)</f>
        <v/>
      </c>
      <c r="V10" s="302" t="str">
        <f>คุณลักษณะ!Y9</f>
        <v/>
      </c>
      <c r="W10" s="302" t="str">
        <f>คุณลักษณะ!AA9</f>
        <v/>
      </c>
      <c r="X10" s="128"/>
    </row>
    <row r="11" spans="2:24" s="126" customFormat="1" ht="15.75" customHeight="1">
      <c r="B11" s="299">
        <v>5</v>
      </c>
      <c r="C11" s="300" t="str">
        <f>IF(นักเรียน!C10="","",นักเรียน!C10)</f>
        <v/>
      </c>
      <c r="D11" s="301" t="str">
        <f>IF(นักเรียน!E10="","",นักเรียน!E10)</f>
        <v/>
      </c>
      <c r="E11" s="306" t="str">
        <f>IF(OR(นักเรียน!Q10="ออก",คะแนน1!BA10=""),"",คะแนน1!BA10)</f>
        <v/>
      </c>
      <c r="F11" s="306" t="str">
        <f>IF(OR(นักเรียน!Q10="ออก",คะแนน2!BA10=""),"",คะแนน2!BA10)</f>
        <v/>
      </c>
      <c r="G11" s="308" t="str">
        <f>IF(OR(นักเรียน!Q10="ออก",คะแนน2!BB10=""),"",คะแนน2!BB10)</f>
        <v/>
      </c>
      <c r="H11" s="303" t="str">
        <f>IF(คะแนน2!BC10="","",คะแนน2!BC10)</f>
        <v/>
      </c>
      <c r="I11" s="305" t="str">
        <f>IF(OR(นักเรียน!Q10="ออก",คิดวิเคราะห์รายข้อ!I10=""),"",คิดวิเคราะห์รายข้อ!I10)</f>
        <v/>
      </c>
      <c r="J11" s="305" t="str">
        <f>IF(OR(นักเรียน!Q10="ออก",คิดวิเคราะห์รายข้อ!N10=""),"",คิดวิเคราะห์รายข้อ!N10)</f>
        <v/>
      </c>
      <c r="K11" s="305" t="str">
        <f>IF(OR(นักเรียน!Q10="ออก",คิดวิเคราะห์รายข้อ!R10=""),"",คิดวิเคราะห์รายข้อ!R10)</f>
        <v/>
      </c>
      <c r="L11" s="302" t="str">
        <f>คิดวิเคราะห์!L10</f>
        <v/>
      </c>
      <c r="M11" s="304" t="str">
        <f>คิดวิเคราะห์!N10</f>
        <v/>
      </c>
      <c r="N11" s="308" t="str">
        <f>IF(OR(นักเรียน!Q10="ออก",คุณลักษณะรายข้อ!K10=""),"",คุณลักษณะรายข้อ!K10)</f>
        <v/>
      </c>
      <c r="O11" s="308" t="str">
        <f>IF(OR(นักเรียน!Q10="ออก",คุณลักษณะรายข้อ!P10=""),"",คุณลักษณะรายข้อ!P10)</f>
        <v/>
      </c>
      <c r="P11" s="311" t="str">
        <f>IF(OR(นักเรียน!Q10="ออก",คุณลักษณะรายข้อ!T10=""),"",คุณลักษณะรายข้อ!T10)</f>
        <v/>
      </c>
      <c r="Q11" s="308" t="str">
        <f>IF(OR(นักเรียน!Q10="ออก",คุณลักษณะรายข้อ!Y10=""),"",คุณลักษณะรายข้อ!Y10)</f>
        <v/>
      </c>
      <c r="R11" s="308" t="str">
        <f>IF(OR(นักเรียน!Q10="ออก",คุณลักษณะรายข้อ!AD10=""),"",คุณลักษณะรายข้อ!AD10)</f>
        <v/>
      </c>
      <c r="S11" s="308" t="str">
        <f>IF(OR(นักเรียน!Q10="ออก",คุณลักษณะรายข้อ!AI10=""),"",คุณลักษณะรายข้อ!AI10)</f>
        <v/>
      </c>
      <c r="T11" s="308" t="str">
        <f>IF(OR(นักเรียน!Q10="ออก",คุณลักษณะรายข้อ!AO10=""),"",คุณลักษณะรายข้อ!AO10)</f>
        <v/>
      </c>
      <c r="U11" s="308" t="str">
        <f>IF(OR(นักเรียน!Q10="ออก",คุณลักษณะรายข้อ!AT10=""),"",คุณลักษณะรายข้อ!AT10)</f>
        <v/>
      </c>
      <c r="V11" s="302" t="str">
        <f>คุณลักษณะ!Y10</f>
        <v/>
      </c>
      <c r="W11" s="302" t="str">
        <f>คุณลักษณะ!AA10</f>
        <v/>
      </c>
      <c r="X11" s="128"/>
    </row>
    <row r="12" spans="2:24" s="126" customFormat="1" ht="15.75" customHeight="1">
      <c r="B12" s="299">
        <v>6</v>
      </c>
      <c r="C12" s="300" t="str">
        <f>IF(นักเรียน!C11="","",นักเรียน!C11)</f>
        <v/>
      </c>
      <c r="D12" s="301" t="str">
        <f>IF(นักเรียน!E11="","",นักเรียน!E11)</f>
        <v/>
      </c>
      <c r="E12" s="306" t="str">
        <f>IF(OR(นักเรียน!Q11="ออก",คะแนน1!BA11=""),"",คะแนน1!BA11)</f>
        <v/>
      </c>
      <c r="F12" s="306" t="str">
        <f>IF(OR(นักเรียน!Q11="ออก",คะแนน2!BA11=""),"",คะแนน2!BA11)</f>
        <v/>
      </c>
      <c r="G12" s="308" t="str">
        <f>IF(OR(นักเรียน!Q11="ออก",คะแนน2!BB11=""),"",คะแนน2!BB11)</f>
        <v/>
      </c>
      <c r="H12" s="303" t="str">
        <f>IF(คะแนน2!BC11="","",คะแนน2!BC11)</f>
        <v/>
      </c>
      <c r="I12" s="305" t="str">
        <f>IF(OR(นักเรียน!Q11="ออก",คิดวิเคราะห์รายข้อ!I11=""),"",คิดวิเคราะห์รายข้อ!I11)</f>
        <v/>
      </c>
      <c r="J12" s="305" t="str">
        <f>IF(OR(นักเรียน!Q11="ออก",คิดวิเคราะห์รายข้อ!N11=""),"",คิดวิเคราะห์รายข้อ!N11)</f>
        <v/>
      </c>
      <c r="K12" s="305" t="str">
        <f>IF(OR(นักเรียน!Q11="ออก",คิดวิเคราะห์รายข้อ!R11=""),"",คิดวิเคราะห์รายข้อ!R11)</f>
        <v/>
      </c>
      <c r="L12" s="302" t="str">
        <f>คิดวิเคราะห์!L11</f>
        <v/>
      </c>
      <c r="M12" s="304" t="str">
        <f>คิดวิเคราะห์!N11</f>
        <v/>
      </c>
      <c r="N12" s="308" t="str">
        <f>IF(OR(นักเรียน!Q11="ออก",คุณลักษณะรายข้อ!K11=""),"",คุณลักษณะรายข้อ!K11)</f>
        <v/>
      </c>
      <c r="O12" s="308" t="str">
        <f>IF(OR(นักเรียน!Q11="ออก",คุณลักษณะรายข้อ!P11=""),"",คุณลักษณะรายข้อ!P11)</f>
        <v/>
      </c>
      <c r="P12" s="311" t="str">
        <f>IF(OR(นักเรียน!Q11="ออก",คุณลักษณะรายข้อ!T11=""),"",คุณลักษณะรายข้อ!T11)</f>
        <v/>
      </c>
      <c r="Q12" s="308" t="str">
        <f>IF(OR(นักเรียน!Q11="ออก",คุณลักษณะรายข้อ!Y11=""),"",คุณลักษณะรายข้อ!Y11)</f>
        <v/>
      </c>
      <c r="R12" s="308" t="str">
        <f>IF(OR(นักเรียน!Q11="ออก",คุณลักษณะรายข้อ!AD11=""),"",คุณลักษณะรายข้อ!AD11)</f>
        <v/>
      </c>
      <c r="S12" s="308" t="str">
        <f>IF(OR(นักเรียน!Q11="ออก",คุณลักษณะรายข้อ!AI11=""),"",คุณลักษณะรายข้อ!AI11)</f>
        <v/>
      </c>
      <c r="T12" s="308" t="str">
        <f>IF(OR(นักเรียน!Q11="ออก",คุณลักษณะรายข้อ!AO11=""),"",คุณลักษณะรายข้อ!AO11)</f>
        <v/>
      </c>
      <c r="U12" s="308" t="str">
        <f>IF(OR(นักเรียน!Q11="ออก",คุณลักษณะรายข้อ!AT11=""),"",คุณลักษณะรายข้อ!AT11)</f>
        <v/>
      </c>
      <c r="V12" s="302" t="str">
        <f>คุณลักษณะ!Y11</f>
        <v/>
      </c>
      <c r="W12" s="302" t="str">
        <f>คุณลักษณะ!AA11</f>
        <v/>
      </c>
      <c r="X12" s="128"/>
    </row>
    <row r="13" spans="2:24" s="126" customFormat="1" ht="15.75" customHeight="1">
      <c r="B13" s="299">
        <v>7</v>
      </c>
      <c r="C13" s="300" t="str">
        <f>IF(นักเรียน!C12="","",นักเรียน!C12)</f>
        <v/>
      </c>
      <c r="D13" s="301" t="str">
        <f>IF(นักเรียน!E12="","",นักเรียน!E12)</f>
        <v/>
      </c>
      <c r="E13" s="306" t="str">
        <f>IF(OR(นักเรียน!Q12="ออก",คะแนน1!BA12=""),"",คะแนน1!BA12)</f>
        <v/>
      </c>
      <c r="F13" s="306" t="str">
        <f>IF(OR(นักเรียน!Q12="ออก",คะแนน2!BA12=""),"",คะแนน2!BA12)</f>
        <v/>
      </c>
      <c r="G13" s="308" t="str">
        <f>IF(OR(นักเรียน!Q12="ออก",คะแนน2!BB12=""),"",คะแนน2!BB12)</f>
        <v/>
      </c>
      <c r="H13" s="303" t="str">
        <f>IF(คะแนน2!BC12="","",คะแนน2!BC12)</f>
        <v/>
      </c>
      <c r="I13" s="305" t="str">
        <f>IF(OR(นักเรียน!Q12="ออก",คิดวิเคราะห์รายข้อ!I12=""),"",คิดวิเคราะห์รายข้อ!I12)</f>
        <v/>
      </c>
      <c r="J13" s="305" t="str">
        <f>IF(OR(นักเรียน!Q12="ออก",คิดวิเคราะห์รายข้อ!N12=""),"",คิดวิเคราะห์รายข้อ!N12)</f>
        <v/>
      </c>
      <c r="K13" s="305" t="str">
        <f>IF(OR(นักเรียน!Q12="ออก",คิดวิเคราะห์รายข้อ!R12=""),"",คิดวิเคราะห์รายข้อ!R12)</f>
        <v/>
      </c>
      <c r="L13" s="302" t="str">
        <f>คิดวิเคราะห์!L12</f>
        <v/>
      </c>
      <c r="M13" s="304" t="str">
        <f>คิดวิเคราะห์!N12</f>
        <v/>
      </c>
      <c r="N13" s="308" t="str">
        <f>IF(OR(นักเรียน!Q12="ออก",คุณลักษณะรายข้อ!K12=""),"",คุณลักษณะรายข้อ!K12)</f>
        <v/>
      </c>
      <c r="O13" s="308" t="str">
        <f>IF(OR(นักเรียน!Q12="ออก",คุณลักษณะรายข้อ!P12=""),"",คุณลักษณะรายข้อ!P12)</f>
        <v/>
      </c>
      <c r="P13" s="311" t="str">
        <f>IF(OR(นักเรียน!Q12="ออก",คุณลักษณะรายข้อ!T12=""),"",คุณลักษณะรายข้อ!T12)</f>
        <v/>
      </c>
      <c r="Q13" s="308" t="str">
        <f>IF(OR(นักเรียน!Q12="ออก",คุณลักษณะรายข้อ!Y12=""),"",คุณลักษณะรายข้อ!Y12)</f>
        <v/>
      </c>
      <c r="R13" s="308" t="str">
        <f>IF(OR(นักเรียน!Q12="ออก",คุณลักษณะรายข้อ!AD12=""),"",คุณลักษณะรายข้อ!AD12)</f>
        <v/>
      </c>
      <c r="S13" s="308" t="str">
        <f>IF(OR(นักเรียน!Q12="ออก",คุณลักษณะรายข้อ!AI12=""),"",คุณลักษณะรายข้อ!AI12)</f>
        <v/>
      </c>
      <c r="T13" s="308" t="str">
        <f>IF(OR(นักเรียน!Q12="ออก",คุณลักษณะรายข้อ!AO12=""),"",คุณลักษณะรายข้อ!AO12)</f>
        <v/>
      </c>
      <c r="U13" s="308" t="str">
        <f>IF(OR(นักเรียน!Q12="ออก",คุณลักษณะรายข้อ!AT12=""),"",คุณลักษณะรายข้อ!AT12)</f>
        <v/>
      </c>
      <c r="V13" s="302" t="str">
        <f>คุณลักษณะ!Y12</f>
        <v/>
      </c>
      <c r="W13" s="302" t="str">
        <f>คุณลักษณะ!AA12</f>
        <v/>
      </c>
      <c r="X13" s="128"/>
    </row>
    <row r="14" spans="2:24" s="126" customFormat="1" ht="15.75" customHeight="1">
      <c r="B14" s="299">
        <v>8</v>
      </c>
      <c r="C14" s="300" t="str">
        <f>IF(นักเรียน!C13="","",นักเรียน!C13)</f>
        <v/>
      </c>
      <c r="D14" s="301" t="str">
        <f>IF(นักเรียน!E13="","",นักเรียน!E13)</f>
        <v/>
      </c>
      <c r="E14" s="306" t="str">
        <f>IF(OR(นักเรียน!Q13="ออก",คะแนน1!BA13=""),"",คะแนน1!BA13)</f>
        <v/>
      </c>
      <c r="F14" s="306" t="str">
        <f>IF(OR(นักเรียน!Q13="ออก",คะแนน2!BA13=""),"",คะแนน2!BA13)</f>
        <v/>
      </c>
      <c r="G14" s="308" t="str">
        <f>IF(OR(นักเรียน!Q13="ออก",คะแนน2!BB13=""),"",คะแนน2!BB13)</f>
        <v/>
      </c>
      <c r="H14" s="303" t="str">
        <f>IF(คะแนน2!BC13="","",คะแนน2!BC13)</f>
        <v/>
      </c>
      <c r="I14" s="305" t="str">
        <f>IF(OR(นักเรียน!Q13="ออก",คิดวิเคราะห์รายข้อ!I13=""),"",คิดวิเคราะห์รายข้อ!I13)</f>
        <v/>
      </c>
      <c r="J14" s="305" t="str">
        <f>IF(OR(นักเรียน!Q13="ออก",คิดวิเคราะห์รายข้อ!N13=""),"",คิดวิเคราะห์รายข้อ!N13)</f>
        <v/>
      </c>
      <c r="K14" s="305" t="str">
        <f>IF(OR(นักเรียน!Q13="ออก",คิดวิเคราะห์รายข้อ!R13=""),"",คิดวิเคราะห์รายข้อ!R13)</f>
        <v/>
      </c>
      <c r="L14" s="302" t="str">
        <f>คิดวิเคราะห์!L13</f>
        <v/>
      </c>
      <c r="M14" s="304" t="str">
        <f>คิดวิเคราะห์!N13</f>
        <v/>
      </c>
      <c r="N14" s="308" t="str">
        <f>IF(OR(นักเรียน!Q13="ออก",คุณลักษณะรายข้อ!K13=""),"",คุณลักษณะรายข้อ!K13)</f>
        <v/>
      </c>
      <c r="O14" s="308" t="str">
        <f>IF(OR(นักเรียน!Q13="ออก",คุณลักษณะรายข้อ!P13=""),"",คุณลักษณะรายข้อ!P13)</f>
        <v/>
      </c>
      <c r="P14" s="311" t="str">
        <f>IF(OR(นักเรียน!Q13="ออก",คุณลักษณะรายข้อ!T13=""),"",คุณลักษณะรายข้อ!T13)</f>
        <v/>
      </c>
      <c r="Q14" s="308" t="str">
        <f>IF(OR(นักเรียน!Q13="ออก",คุณลักษณะรายข้อ!Y13=""),"",คุณลักษณะรายข้อ!Y13)</f>
        <v/>
      </c>
      <c r="R14" s="308" t="str">
        <f>IF(OR(นักเรียน!Q13="ออก",คุณลักษณะรายข้อ!AD13=""),"",คุณลักษณะรายข้อ!AD13)</f>
        <v/>
      </c>
      <c r="S14" s="308" t="str">
        <f>IF(OR(นักเรียน!Q13="ออก",คุณลักษณะรายข้อ!AI13=""),"",คุณลักษณะรายข้อ!AI13)</f>
        <v/>
      </c>
      <c r="T14" s="308" t="str">
        <f>IF(OR(นักเรียน!Q13="ออก",คุณลักษณะรายข้อ!AO13=""),"",คุณลักษณะรายข้อ!AO13)</f>
        <v/>
      </c>
      <c r="U14" s="308" t="str">
        <f>IF(OR(นักเรียน!Q13="ออก",คุณลักษณะรายข้อ!AT13=""),"",คุณลักษณะรายข้อ!AT13)</f>
        <v/>
      </c>
      <c r="V14" s="302" t="str">
        <f>คุณลักษณะ!Y13</f>
        <v/>
      </c>
      <c r="W14" s="302" t="str">
        <f>คุณลักษณะ!AA13</f>
        <v/>
      </c>
      <c r="X14" s="128"/>
    </row>
    <row r="15" spans="2:24" s="126" customFormat="1" ht="15.75" customHeight="1">
      <c r="B15" s="299">
        <v>9</v>
      </c>
      <c r="C15" s="300" t="str">
        <f>IF(นักเรียน!C14="","",นักเรียน!C14)</f>
        <v/>
      </c>
      <c r="D15" s="301" t="str">
        <f>IF(นักเรียน!E14="","",นักเรียน!E14)</f>
        <v/>
      </c>
      <c r="E15" s="306" t="str">
        <f>IF(OR(นักเรียน!Q14="ออก",คะแนน1!BA14=""),"",คะแนน1!BA14)</f>
        <v/>
      </c>
      <c r="F15" s="306" t="str">
        <f>IF(OR(นักเรียน!Q14="ออก",คะแนน2!BA14=""),"",คะแนน2!BA14)</f>
        <v/>
      </c>
      <c r="G15" s="308" t="str">
        <f>IF(OR(นักเรียน!Q14="ออก",คะแนน2!BB14=""),"",คะแนน2!BB14)</f>
        <v/>
      </c>
      <c r="H15" s="303" t="str">
        <f>IF(คะแนน2!BC14="","",คะแนน2!BC14)</f>
        <v/>
      </c>
      <c r="I15" s="305" t="str">
        <f>IF(OR(นักเรียน!Q14="ออก",คิดวิเคราะห์รายข้อ!I14=""),"",คิดวิเคราะห์รายข้อ!I14)</f>
        <v/>
      </c>
      <c r="J15" s="305" t="str">
        <f>IF(OR(นักเรียน!Q14="ออก",คิดวิเคราะห์รายข้อ!N14=""),"",คิดวิเคราะห์รายข้อ!N14)</f>
        <v/>
      </c>
      <c r="K15" s="305" t="str">
        <f>IF(OR(นักเรียน!Q14="ออก",คิดวิเคราะห์รายข้อ!R14=""),"",คิดวิเคราะห์รายข้อ!R14)</f>
        <v/>
      </c>
      <c r="L15" s="302" t="str">
        <f>คิดวิเคราะห์!L14</f>
        <v/>
      </c>
      <c r="M15" s="304" t="str">
        <f>คิดวิเคราะห์!N14</f>
        <v/>
      </c>
      <c r="N15" s="308" t="str">
        <f>IF(OR(นักเรียน!Q14="ออก",คุณลักษณะรายข้อ!K14=""),"",คุณลักษณะรายข้อ!K14)</f>
        <v/>
      </c>
      <c r="O15" s="308" t="str">
        <f>IF(OR(นักเรียน!Q14="ออก",คุณลักษณะรายข้อ!P14=""),"",คุณลักษณะรายข้อ!P14)</f>
        <v/>
      </c>
      <c r="P15" s="311" t="str">
        <f>IF(OR(นักเรียน!Q14="ออก",คุณลักษณะรายข้อ!T14=""),"",คุณลักษณะรายข้อ!T14)</f>
        <v/>
      </c>
      <c r="Q15" s="308" t="str">
        <f>IF(OR(นักเรียน!Q14="ออก",คุณลักษณะรายข้อ!Y14=""),"",คุณลักษณะรายข้อ!Y14)</f>
        <v/>
      </c>
      <c r="R15" s="308" t="str">
        <f>IF(OR(นักเรียน!Q14="ออก",คุณลักษณะรายข้อ!AD14=""),"",คุณลักษณะรายข้อ!AD14)</f>
        <v/>
      </c>
      <c r="S15" s="308" t="str">
        <f>IF(OR(นักเรียน!Q14="ออก",คุณลักษณะรายข้อ!AI14=""),"",คุณลักษณะรายข้อ!AI14)</f>
        <v/>
      </c>
      <c r="T15" s="308" t="str">
        <f>IF(OR(นักเรียน!Q14="ออก",คุณลักษณะรายข้อ!AO14=""),"",คุณลักษณะรายข้อ!AO14)</f>
        <v/>
      </c>
      <c r="U15" s="308" t="str">
        <f>IF(OR(นักเรียน!Q14="ออก",คุณลักษณะรายข้อ!AT14=""),"",คุณลักษณะรายข้อ!AT14)</f>
        <v/>
      </c>
      <c r="V15" s="302" t="str">
        <f>คุณลักษณะ!Y14</f>
        <v/>
      </c>
      <c r="W15" s="302" t="str">
        <f>คุณลักษณะ!AA14</f>
        <v/>
      </c>
      <c r="X15" s="128"/>
    </row>
    <row r="16" spans="2:24" s="126" customFormat="1" ht="15.75" customHeight="1">
      <c r="B16" s="299">
        <v>10</v>
      </c>
      <c r="C16" s="300" t="str">
        <f>IF(นักเรียน!C15="","",นักเรียน!C15)</f>
        <v/>
      </c>
      <c r="D16" s="301" t="str">
        <f>IF(นักเรียน!E15="","",นักเรียน!E15)</f>
        <v/>
      </c>
      <c r="E16" s="306" t="str">
        <f>IF(OR(นักเรียน!Q15="ออก",คะแนน1!BA15=""),"",คะแนน1!BA15)</f>
        <v/>
      </c>
      <c r="F16" s="306" t="str">
        <f>IF(OR(นักเรียน!Q15="ออก",คะแนน2!BA15=""),"",คะแนน2!BA15)</f>
        <v/>
      </c>
      <c r="G16" s="308" t="str">
        <f>IF(OR(นักเรียน!Q15="ออก",คะแนน2!BB15=""),"",คะแนน2!BB15)</f>
        <v/>
      </c>
      <c r="H16" s="303" t="str">
        <f>IF(คะแนน2!BC15="","",คะแนน2!BC15)</f>
        <v/>
      </c>
      <c r="I16" s="305" t="str">
        <f>IF(OR(นักเรียน!Q15="ออก",คิดวิเคราะห์รายข้อ!I15=""),"",คิดวิเคราะห์รายข้อ!I15)</f>
        <v/>
      </c>
      <c r="J16" s="305" t="str">
        <f>IF(OR(นักเรียน!Q15="ออก",คิดวิเคราะห์รายข้อ!N15=""),"",คิดวิเคราะห์รายข้อ!N15)</f>
        <v/>
      </c>
      <c r="K16" s="305" t="str">
        <f>IF(OR(นักเรียน!Q15="ออก",คิดวิเคราะห์รายข้อ!R15=""),"",คิดวิเคราะห์รายข้อ!R15)</f>
        <v/>
      </c>
      <c r="L16" s="302" t="str">
        <f>คิดวิเคราะห์!L15</f>
        <v/>
      </c>
      <c r="M16" s="304" t="str">
        <f>คิดวิเคราะห์!N15</f>
        <v/>
      </c>
      <c r="N16" s="308" t="str">
        <f>IF(OR(นักเรียน!Q15="ออก",คุณลักษณะรายข้อ!K15=""),"",คุณลักษณะรายข้อ!K15)</f>
        <v/>
      </c>
      <c r="O16" s="308" t="str">
        <f>IF(OR(นักเรียน!Q15="ออก",คุณลักษณะรายข้อ!P15=""),"",คุณลักษณะรายข้อ!P15)</f>
        <v/>
      </c>
      <c r="P16" s="311" t="str">
        <f>IF(OR(นักเรียน!Q15="ออก",คุณลักษณะรายข้อ!T15=""),"",คุณลักษณะรายข้อ!T15)</f>
        <v/>
      </c>
      <c r="Q16" s="308" t="str">
        <f>IF(OR(นักเรียน!Q15="ออก",คุณลักษณะรายข้อ!Y15=""),"",คุณลักษณะรายข้อ!Y15)</f>
        <v/>
      </c>
      <c r="R16" s="308" t="str">
        <f>IF(OR(นักเรียน!Q15="ออก",คุณลักษณะรายข้อ!AD15=""),"",คุณลักษณะรายข้อ!AD15)</f>
        <v/>
      </c>
      <c r="S16" s="308" t="str">
        <f>IF(OR(นักเรียน!Q15="ออก",คุณลักษณะรายข้อ!AI15=""),"",คุณลักษณะรายข้อ!AI15)</f>
        <v/>
      </c>
      <c r="T16" s="308" t="str">
        <f>IF(OR(นักเรียน!Q15="ออก",คุณลักษณะรายข้อ!AO15=""),"",คุณลักษณะรายข้อ!AO15)</f>
        <v/>
      </c>
      <c r="U16" s="308" t="str">
        <f>IF(OR(นักเรียน!Q15="ออก",คุณลักษณะรายข้อ!AT15=""),"",คุณลักษณะรายข้อ!AT15)</f>
        <v/>
      </c>
      <c r="V16" s="302" t="str">
        <f>คุณลักษณะ!Y15</f>
        <v/>
      </c>
      <c r="W16" s="302" t="str">
        <f>คุณลักษณะ!AA15</f>
        <v/>
      </c>
      <c r="X16" s="128"/>
    </row>
    <row r="17" spans="2:24" s="126" customFormat="1" ht="15.75" customHeight="1">
      <c r="B17" s="299">
        <v>11</v>
      </c>
      <c r="C17" s="300" t="str">
        <f>IF(นักเรียน!C16="","",นักเรียน!C16)</f>
        <v/>
      </c>
      <c r="D17" s="301" t="str">
        <f>IF(นักเรียน!E16="","",นักเรียน!E16)</f>
        <v/>
      </c>
      <c r="E17" s="306" t="str">
        <f>IF(OR(นักเรียน!Q16="ออก",คะแนน1!BA16=""),"",คะแนน1!BA16)</f>
        <v/>
      </c>
      <c r="F17" s="306" t="str">
        <f>IF(OR(นักเรียน!Q16="ออก",คะแนน2!BA16=""),"",คะแนน2!BA16)</f>
        <v/>
      </c>
      <c r="G17" s="308" t="str">
        <f>IF(OR(นักเรียน!Q16="ออก",คะแนน2!BB16=""),"",คะแนน2!BB16)</f>
        <v/>
      </c>
      <c r="H17" s="303" t="str">
        <f>IF(คะแนน2!BC16="","",คะแนน2!BC16)</f>
        <v/>
      </c>
      <c r="I17" s="305" t="str">
        <f>IF(OR(นักเรียน!Q16="ออก",คิดวิเคราะห์รายข้อ!I16=""),"",คิดวิเคราะห์รายข้อ!I16)</f>
        <v/>
      </c>
      <c r="J17" s="305" t="str">
        <f>IF(OR(นักเรียน!Q16="ออก",คิดวิเคราะห์รายข้อ!N16=""),"",คิดวิเคราะห์รายข้อ!N16)</f>
        <v/>
      </c>
      <c r="K17" s="305" t="str">
        <f>IF(OR(นักเรียน!Q16="ออก",คิดวิเคราะห์รายข้อ!R16=""),"",คิดวิเคราะห์รายข้อ!R16)</f>
        <v/>
      </c>
      <c r="L17" s="302" t="str">
        <f>คิดวิเคราะห์!L16</f>
        <v/>
      </c>
      <c r="M17" s="304" t="str">
        <f>คิดวิเคราะห์!N16</f>
        <v/>
      </c>
      <c r="N17" s="308" t="str">
        <f>IF(OR(นักเรียน!Q16="ออก",คุณลักษณะรายข้อ!K16=""),"",คุณลักษณะรายข้อ!K16)</f>
        <v/>
      </c>
      <c r="O17" s="308" t="str">
        <f>IF(OR(นักเรียน!Q16="ออก",คุณลักษณะรายข้อ!P16=""),"",คุณลักษณะรายข้อ!P16)</f>
        <v/>
      </c>
      <c r="P17" s="311" t="str">
        <f>IF(OR(นักเรียน!Q16="ออก",คุณลักษณะรายข้อ!T16=""),"",คุณลักษณะรายข้อ!T16)</f>
        <v/>
      </c>
      <c r="Q17" s="308" t="str">
        <f>IF(OR(นักเรียน!Q16="ออก",คุณลักษณะรายข้อ!Y16=""),"",คุณลักษณะรายข้อ!Y16)</f>
        <v/>
      </c>
      <c r="R17" s="308" t="str">
        <f>IF(OR(นักเรียน!Q16="ออก",คุณลักษณะรายข้อ!AD16=""),"",คุณลักษณะรายข้อ!AD16)</f>
        <v/>
      </c>
      <c r="S17" s="308" t="str">
        <f>IF(OR(นักเรียน!Q16="ออก",คุณลักษณะรายข้อ!AI16=""),"",คุณลักษณะรายข้อ!AI16)</f>
        <v/>
      </c>
      <c r="T17" s="308" t="str">
        <f>IF(OR(นักเรียน!Q16="ออก",คุณลักษณะรายข้อ!AO16=""),"",คุณลักษณะรายข้อ!AO16)</f>
        <v/>
      </c>
      <c r="U17" s="308" t="str">
        <f>IF(OR(นักเรียน!Q16="ออก",คุณลักษณะรายข้อ!AT16=""),"",คุณลักษณะรายข้อ!AT16)</f>
        <v/>
      </c>
      <c r="V17" s="302" t="str">
        <f>คุณลักษณะ!Y16</f>
        <v/>
      </c>
      <c r="W17" s="302" t="str">
        <f>คุณลักษณะ!AA16</f>
        <v/>
      </c>
      <c r="X17" s="128"/>
    </row>
    <row r="18" spans="2:24" s="126" customFormat="1" ht="15.75" customHeight="1">
      <c r="B18" s="299">
        <v>12</v>
      </c>
      <c r="C18" s="300" t="str">
        <f>IF(นักเรียน!C17="","",นักเรียน!C17)</f>
        <v/>
      </c>
      <c r="D18" s="301" t="str">
        <f>IF(นักเรียน!E17="","",นักเรียน!E17)</f>
        <v/>
      </c>
      <c r="E18" s="306" t="str">
        <f>IF(OR(นักเรียน!Q17="ออก",คะแนน1!BA17=""),"",คะแนน1!BA17)</f>
        <v/>
      </c>
      <c r="F18" s="306" t="str">
        <f>IF(OR(นักเรียน!Q17="ออก",คะแนน2!BA17=""),"",คะแนน2!BA17)</f>
        <v/>
      </c>
      <c r="G18" s="308" t="str">
        <f>IF(OR(นักเรียน!Q17="ออก",คะแนน2!BB17=""),"",คะแนน2!BB17)</f>
        <v/>
      </c>
      <c r="H18" s="303" t="str">
        <f>IF(คะแนน2!BC17="","",คะแนน2!BC17)</f>
        <v/>
      </c>
      <c r="I18" s="305" t="str">
        <f>IF(OR(นักเรียน!Q17="ออก",คิดวิเคราะห์รายข้อ!I17=""),"",คิดวิเคราะห์รายข้อ!I17)</f>
        <v/>
      </c>
      <c r="J18" s="305" t="str">
        <f>IF(OR(นักเรียน!Q17="ออก",คิดวิเคราะห์รายข้อ!N17=""),"",คิดวิเคราะห์รายข้อ!N17)</f>
        <v/>
      </c>
      <c r="K18" s="305" t="str">
        <f>IF(OR(นักเรียน!Q17="ออก",คิดวิเคราะห์รายข้อ!R17=""),"",คิดวิเคราะห์รายข้อ!R17)</f>
        <v/>
      </c>
      <c r="L18" s="302" t="str">
        <f>คิดวิเคราะห์!L17</f>
        <v/>
      </c>
      <c r="M18" s="304" t="str">
        <f>คิดวิเคราะห์!N17</f>
        <v/>
      </c>
      <c r="N18" s="308" t="str">
        <f>IF(OR(นักเรียน!Q17="ออก",คุณลักษณะรายข้อ!K17=""),"",คุณลักษณะรายข้อ!K17)</f>
        <v/>
      </c>
      <c r="O18" s="308" t="str">
        <f>IF(OR(นักเรียน!Q17="ออก",คุณลักษณะรายข้อ!P17=""),"",คุณลักษณะรายข้อ!P17)</f>
        <v/>
      </c>
      <c r="P18" s="311" t="str">
        <f>IF(OR(นักเรียน!Q17="ออก",คุณลักษณะรายข้อ!T17=""),"",คุณลักษณะรายข้อ!T17)</f>
        <v/>
      </c>
      <c r="Q18" s="308" t="str">
        <f>IF(OR(นักเรียน!Q17="ออก",คุณลักษณะรายข้อ!Y17=""),"",คุณลักษณะรายข้อ!Y17)</f>
        <v/>
      </c>
      <c r="R18" s="308" t="str">
        <f>IF(OR(นักเรียน!Q17="ออก",คุณลักษณะรายข้อ!AD17=""),"",คุณลักษณะรายข้อ!AD17)</f>
        <v/>
      </c>
      <c r="S18" s="308" t="str">
        <f>IF(OR(นักเรียน!Q17="ออก",คุณลักษณะรายข้อ!AI17=""),"",คุณลักษณะรายข้อ!AI17)</f>
        <v/>
      </c>
      <c r="T18" s="308" t="str">
        <f>IF(OR(นักเรียน!Q17="ออก",คุณลักษณะรายข้อ!AO17=""),"",คุณลักษณะรายข้อ!AO17)</f>
        <v/>
      </c>
      <c r="U18" s="308" t="str">
        <f>IF(OR(นักเรียน!Q17="ออก",คุณลักษณะรายข้อ!AT17=""),"",คุณลักษณะรายข้อ!AT17)</f>
        <v/>
      </c>
      <c r="V18" s="302" t="str">
        <f>คุณลักษณะ!Y17</f>
        <v/>
      </c>
      <c r="W18" s="302" t="str">
        <f>คุณลักษณะ!AA17</f>
        <v/>
      </c>
      <c r="X18" s="128"/>
    </row>
    <row r="19" spans="2:24" s="126" customFormat="1" ht="15.75" customHeight="1">
      <c r="B19" s="299">
        <v>13</v>
      </c>
      <c r="C19" s="300" t="str">
        <f>IF(นักเรียน!C18="","",นักเรียน!C18)</f>
        <v/>
      </c>
      <c r="D19" s="301" t="str">
        <f>IF(นักเรียน!E18="","",นักเรียน!E18)</f>
        <v/>
      </c>
      <c r="E19" s="306" t="str">
        <f>IF(OR(นักเรียน!Q18="ออก",คะแนน1!BA18=""),"",คะแนน1!BA18)</f>
        <v/>
      </c>
      <c r="F19" s="306" t="str">
        <f>IF(OR(นักเรียน!Q18="ออก",คะแนน2!BA18=""),"",คะแนน2!BA18)</f>
        <v/>
      </c>
      <c r="G19" s="308" t="str">
        <f>IF(OR(นักเรียน!Q18="ออก",คะแนน2!BB18=""),"",คะแนน2!BB18)</f>
        <v/>
      </c>
      <c r="H19" s="303" t="str">
        <f>IF(คะแนน2!BC18="","",คะแนน2!BC18)</f>
        <v/>
      </c>
      <c r="I19" s="305" t="str">
        <f>IF(OR(นักเรียน!Q18="ออก",คิดวิเคราะห์รายข้อ!I18=""),"",คิดวิเคราะห์รายข้อ!I18)</f>
        <v/>
      </c>
      <c r="J19" s="305" t="str">
        <f>IF(OR(นักเรียน!Q18="ออก",คิดวิเคราะห์รายข้อ!N18=""),"",คิดวิเคราะห์รายข้อ!N18)</f>
        <v/>
      </c>
      <c r="K19" s="305" t="str">
        <f>IF(OR(นักเรียน!Q18="ออก",คิดวิเคราะห์รายข้อ!R18=""),"",คิดวิเคราะห์รายข้อ!R18)</f>
        <v/>
      </c>
      <c r="L19" s="302" t="str">
        <f>คิดวิเคราะห์!L18</f>
        <v/>
      </c>
      <c r="M19" s="304" t="str">
        <f>คิดวิเคราะห์!N18</f>
        <v/>
      </c>
      <c r="N19" s="308" t="str">
        <f>IF(OR(นักเรียน!Q18="ออก",คุณลักษณะรายข้อ!K18=""),"",คุณลักษณะรายข้อ!K18)</f>
        <v/>
      </c>
      <c r="O19" s="308" t="str">
        <f>IF(OR(นักเรียน!Q18="ออก",คุณลักษณะรายข้อ!P18=""),"",คุณลักษณะรายข้อ!P18)</f>
        <v/>
      </c>
      <c r="P19" s="311" t="str">
        <f>IF(OR(นักเรียน!Q18="ออก",คุณลักษณะรายข้อ!T18=""),"",คุณลักษณะรายข้อ!T18)</f>
        <v/>
      </c>
      <c r="Q19" s="308" t="str">
        <f>IF(OR(นักเรียน!Q18="ออก",คุณลักษณะรายข้อ!Y18=""),"",คุณลักษณะรายข้อ!Y18)</f>
        <v/>
      </c>
      <c r="R19" s="308" t="str">
        <f>IF(OR(นักเรียน!Q18="ออก",คุณลักษณะรายข้อ!AD18=""),"",คุณลักษณะรายข้อ!AD18)</f>
        <v/>
      </c>
      <c r="S19" s="308" t="str">
        <f>IF(OR(นักเรียน!Q18="ออก",คุณลักษณะรายข้อ!AI18=""),"",คุณลักษณะรายข้อ!AI18)</f>
        <v/>
      </c>
      <c r="T19" s="308" t="str">
        <f>IF(OR(นักเรียน!Q18="ออก",คุณลักษณะรายข้อ!AO18=""),"",คุณลักษณะรายข้อ!AO18)</f>
        <v/>
      </c>
      <c r="U19" s="308" t="str">
        <f>IF(OR(นักเรียน!Q18="ออก",คุณลักษณะรายข้อ!AT18=""),"",คุณลักษณะรายข้อ!AT18)</f>
        <v/>
      </c>
      <c r="V19" s="302" t="str">
        <f>คุณลักษณะ!Y18</f>
        <v/>
      </c>
      <c r="W19" s="302" t="str">
        <f>คุณลักษณะ!AA18</f>
        <v/>
      </c>
      <c r="X19" s="128"/>
    </row>
    <row r="20" spans="2:24" s="126" customFormat="1" ht="15.75" customHeight="1">
      <c r="B20" s="299">
        <v>14</v>
      </c>
      <c r="C20" s="300" t="str">
        <f>IF(นักเรียน!C19="","",นักเรียน!C19)</f>
        <v/>
      </c>
      <c r="D20" s="301" t="str">
        <f>IF(นักเรียน!E19="","",นักเรียน!E19)</f>
        <v/>
      </c>
      <c r="E20" s="306" t="str">
        <f>IF(OR(นักเรียน!Q19="ออก",คะแนน1!BA19=""),"",คะแนน1!BA19)</f>
        <v/>
      </c>
      <c r="F20" s="306" t="str">
        <f>IF(OR(นักเรียน!Q19="ออก",คะแนน2!BA19=""),"",คะแนน2!BA19)</f>
        <v/>
      </c>
      <c r="G20" s="308" t="str">
        <f>IF(OR(นักเรียน!Q19="ออก",คะแนน2!BB19=""),"",คะแนน2!BB19)</f>
        <v/>
      </c>
      <c r="H20" s="303" t="str">
        <f>IF(คะแนน2!BC19="","",คะแนน2!BC19)</f>
        <v/>
      </c>
      <c r="I20" s="305" t="str">
        <f>IF(OR(นักเรียน!Q19="ออก",คิดวิเคราะห์รายข้อ!I19=""),"",คิดวิเคราะห์รายข้อ!I19)</f>
        <v/>
      </c>
      <c r="J20" s="305" t="str">
        <f>IF(OR(นักเรียน!Q19="ออก",คิดวิเคราะห์รายข้อ!N19=""),"",คิดวิเคราะห์รายข้อ!N19)</f>
        <v/>
      </c>
      <c r="K20" s="305" t="str">
        <f>IF(OR(นักเรียน!Q19="ออก",คิดวิเคราะห์รายข้อ!R19=""),"",คิดวิเคราะห์รายข้อ!R19)</f>
        <v/>
      </c>
      <c r="L20" s="302" t="str">
        <f>คิดวิเคราะห์!L19</f>
        <v/>
      </c>
      <c r="M20" s="304" t="str">
        <f>คิดวิเคราะห์!N19</f>
        <v/>
      </c>
      <c r="N20" s="308" t="str">
        <f>IF(OR(นักเรียน!Q19="ออก",คุณลักษณะรายข้อ!K19=""),"",คุณลักษณะรายข้อ!K19)</f>
        <v/>
      </c>
      <c r="O20" s="308" t="str">
        <f>IF(OR(นักเรียน!Q19="ออก",คุณลักษณะรายข้อ!P19=""),"",คุณลักษณะรายข้อ!P19)</f>
        <v/>
      </c>
      <c r="P20" s="311" t="str">
        <f>IF(OR(นักเรียน!Q19="ออก",คุณลักษณะรายข้อ!T19=""),"",คุณลักษณะรายข้อ!T19)</f>
        <v/>
      </c>
      <c r="Q20" s="308" t="str">
        <f>IF(OR(นักเรียน!Q19="ออก",คุณลักษณะรายข้อ!Y19=""),"",คุณลักษณะรายข้อ!Y19)</f>
        <v/>
      </c>
      <c r="R20" s="308" t="str">
        <f>IF(OR(นักเรียน!Q19="ออก",คุณลักษณะรายข้อ!AD19=""),"",คุณลักษณะรายข้อ!AD19)</f>
        <v/>
      </c>
      <c r="S20" s="308" t="str">
        <f>IF(OR(นักเรียน!Q19="ออก",คุณลักษณะรายข้อ!AI19=""),"",คุณลักษณะรายข้อ!AI19)</f>
        <v/>
      </c>
      <c r="T20" s="308" t="str">
        <f>IF(OR(นักเรียน!Q19="ออก",คุณลักษณะรายข้อ!AO19=""),"",คุณลักษณะรายข้อ!AO19)</f>
        <v/>
      </c>
      <c r="U20" s="308" t="str">
        <f>IF(OR(นักเรียน!Q19="ออก",คุณลักษณะรายข้อ!AT19=""),"",คุณลักษณะรายข้อ!AT19)</f>
        <v/>
      </c>
      <c r="V20" s="302" t="str">
        <f>คุณลักษณะ!Y19</f>
        <v/>
      </c>
      <c r="W20" s="302" t="str">
        <f>คุณลักษณะ!AA19</f>
        <v/>
      </c>
      <c r="X20" s="128"/>
    </row>
    <row r="21" spans="2:24" s="126" customFormat="1" ht="15.75" customHeight="1">
      <c r="B21" s="299">
        <v>15</v>
      </c>
      <c r="C21" s="300" t="str">
        <f>IF(นักเรียน!C20="","",นักเรียน!C20)</f>
        <v/>
      </c>
      <c r="D21" s="301" t="str">
        <f>IF(นักเรียน!E20="","",นักเรียน!E20)</f>
        <v/>
      </c>
      <c r="E21" s="306" t="str">
        <f>IF(OR(นักเรียน!Q20="ออก",คะแนน1!BA20=""),"",คะแนน1!BA20)</f>
        <v/>
      </c>
      <c r="F21" s="306" t="str">
        <f>IF(OR(นักเรียน!Q20="ออก",คะแนน2!BA20=""),"",คะแนน2!BA20)</f>
        <v/>
      </c>
      <c r="G21" s="308" t="str">
        <f>IF(OR(นักเรียน!Q20="ออก",คะแนน2!BB20=""),"",คะแนน2!BB20)</f>
        <v/>
      </c>
      <c r="H21" s="303" t="str">
        <f>IF(คะแนน2!BC20="","",คะแนน2!BC20)</f>
        <v/>
      </c>
      <c r="I21" s="305" t="str">
        <f>IF(OR(นักเรียน!Q20="ออก",คิดวิเคราะห์รายข้อ!I20=""),"",คิดวิเคราะห์รายข้อ!I20)</f>
        <v/>
      </c>
      <c r="J21" s="305" t="str">
        <f>IF(OR(นักเรียน!Q20="ออก",คิดวิเคราะห์รายข้อ!N20=""),"",คิดวิเคราะห์รายข้อ!N20)</f>
        <v/>
      </c>
      <c r="K21" s="305" t="str">
        <f>IF(OR(นักเรียน!Q20="ออก",คิดวิเคราะห์รายข้อ!R20=""),"",คิดวิเคราะห์รายข้อ!R20)</f>
        <v/>
      </c>
      <c r="L21" s="302" t="str">
        <f>คิดวิเคราะห์!L20</f>
        <v/>
      </c>
      <c r="M21" s="304" t="str">
        <f>คิดวิเคราะห์!N20</f>
        <v/>
      </c>
      <c r="N21" s="308" t="str">
        <f>IF(OR(นักเรียน!Q20="ออก",คุณลักษณะรายข้อ!K20=""),"",คุณลักษณะรายข้อ!K20)</f>
        <v/>
      </c>
      <c r="O21" s="308" t="str">
        <f>IF(OR(นักเรียน!Q20="ออก",คุณลักษณะรายข้อ!P20=""),"",คุณลักษณะรายข้อ!P20)</f>
        <v/>
      </c>
      <c r="P21" s="311" t="str">
        <f>IF(OR(นักเรียน!Q20="ออก",คุณลักษณะรายข้อ!T20=""),"",คุณลักษณะรายข้อ!T20)</f>
        <v/>
      </c>
      <c r="Q21" s="308" t="str">
        <f>IF(OR(นักเรียน!Q20="ออก",คุณลักษณะรายข้อ!Y20=""),"",คุณลักษณะรายข้อ!Y20)</f>
        <v/>
      </c>
      <c r="R21" s="308" t="str">
        <f>IF(OR(นักเรียน!Q20="ออก",คุณลักษณะรายข้อ!AD20=""),"",คุณลักษณะรายข้อ!AD20)</f>
        <v/>
      </c>
      <c r="S21" s="308" t="str">
        <f>IF(OR(นักเรียน!Q20="ออก",คุณลักษณะรายข้อ!AI20=""),"",คุณลักษณะรายข้อ!AI20)</f>
        <v/>
      </c>
      <c r="T21" s="308" t="str">
        <f>IF(OR(นักเรียน!Q20="ออก",คุณลักษณะรายข้อ!AO20=""),"",คุณลักษณะรายข้อ!AO20)</f>
        <v/>
      </c>
      <c r="U21" s="308" t="str">
        <f>IF(OR(นักเรียน!Q20="ออก",คุณลักษณะรายข้อ!AT20=""),"",คุณลักษณะรายข้อ!AT20)</f>
        <v/>
      </c>
      <c r="V21" s="302" t="str">
        <f>คุณลักษณะ!Y20</f>
        <v/>
      </c>
      <c r="W21" s="302" t="str">
        <f>คุณลักษณะ!AA20</f>
        <v/>
      </c>
      <c r="X21" s="128"/>
    </row>
    <row r="22" spans="2:24" s="126" customFormat="1" ht="15.75" customHeight="1">
      <c r="B22" s="299">
        <v>16</v>
      </c>
      <c r="C22" s="300" t="str">
        <f>IF(นักเรียน!C21="","",นักเรียน!C21)</f>
        <v/>
      </c>
      <c r="D22" s="301" t="str">
        <f>IF(นักเรียน!E21="","",นักเรียน!E21)</f>
        <v/>
      </c>
      <c r="E22" s="306" t="str">
        <f>IF(OR(นักเรียน!Q21="ออก",คะแนน1!BA21=""),"",คะแนน1!BA21)</f>
        <v/>
      </c>
      <c r="F22" s="306" t="str">
        <f>IF(OR(นักเรียน!Q21="ออก",คะแนน2!BA21=""),"",คะแนน2!BA21)</f>
        <v/>
      </c>
      <c r="G22" s="308" t="str">
        <f>IF(OR(นักเรียน!Q21="ออก",คะแนน2!BB21=""),"",คะแนน2!BB21)</f>
        <v/>
      </c>
      <c r="H22" s="303" t="str">
        <f>IF(คะแนน2!BC21="","",คะแนน2!BC21)</f>
        <v/>
      </c>
      <c r="I22" s="305" t="str">
        <f>IF(OR(นักเรียน!Q21="ออก",คิดวิเคราะห์รายข้อ!I21=""),"",คิดวิเคราะห์รายข้อ!I21)</f>
        <v/>
      </c>
      <c r="J22" s="305" t="str">
        <f>IF(OR(นักเรียน!Q21="ออก",คิดวิเคราะห์รายข้อ!N21=""),"",คิดวิเคราะห์รายข้อ!N21)</f>
        <v/>
      </c>
      <c r="K22" s="305" t="str">
        <f>IF(OR(นักเรียน!Q21="ออก",คิดวิเคราะห์รายข้อ!R21=""),"",คิดวิเคราะห์รายข้อ!R21)</f>
        <v/>
      </c>
      <c r="L22" s="302" t="str">
        <f>คิดวิเคราะห์!L21</f>
        <v/>
      </c>
      <c r="M22" s="304" t="str">
        <f>คิดวิเคราะห์!N21</f>
        <v/>
      </c>
      <c r="N22" s="308" t="str">
        <f>IF(OR(นักเรียน!Q21="ออก",คุณลักษณะรายข้อ!K21=""),"",คุณลักษณะรายข้อ!K21)</f>
        <v/>
      </c>
      <c r="O22" s="308" t="str">
        <f>IF(OR(นักเรียน!Q21="ออก",คุณลักษณะรายข้อ!P21=""),"",คุณลักษณะรายข้อ!P21)</f>
        <v/>
      </c>
      <c r="P22" s="311" t="str">
        <f>IF(OR(นักเรียน!Q21="ออก",คุณลักษณะรายข้อ!T21=""),"",คุณลักษณะรายข้อ!T21)</f>
        <v/>
      </c>
      <c r="Q22" s="308" t="str">
        <f>IF(OR(นักเรียน!Q21="ออก",คุณลักษณะรายข้อ!Y21=""),"",คุณลักษณะรายข้อ!Y21)</f>
        <v/>
      </c>
      <c r="R22" s="308" t="str">
        <f>IF(OR(นักเรียน!Q21="ออก",คุณลักษณะรายข้อ!AD21=""),"",คุณลักษณะรายข้อ!AD21)</f>
        <v/>
      </c>
      <c r="S22" s="308" t="str">
        <f>IF(OR(นักเรียน!Q21="ออก",คุณลักษณะรายข้อ!AI21=""),"",คุณลักษณะรายข้อ!AI21)</f>
        <v/>
      </c>
      <c r="T22" s="308" t="str">
        <f>IF(OR(นักเรียน!Q21="ออก",คุณลักษณะรายข้อ!AO21=""),"",คุณลักษณะรายข้อ!AO21)</f>
        <v/>
      </c>
      <c r="U22" s="308" t="str">
        <f>IF(OR(นักเรียน!Q21="ออก",คุณลักษณะรายข้อ!AT21=""),"",คุณลักษณะรายข้อ!AT21)</f>
        <v/>
      </c>
      <c r="V22" s="302" t="str">
        <f>คุณลักษณะ!Y21</f>
        <v/>
      </c>
      <c r="W22" s="302" t="str">
        <f>คุณลักษณะ!AA21</f>
        <v/>
      </c>
      <c r="X22" s="128"/>
    </row>
    <row r="23" spans="2:24" s="126" customFormat="1" ht="15.75" customHeight="1">
      <c r="B23" s="299">
        <v>17</v>
      </c>
      <c r="C23" s="300" t="str">
        <f>IF(นักเรียน!C22="","",นักเรียน!C22)</f>
        <v/>
      </c>
      <c r="D23" s="301" t="str">
        <f>IF(นักเรียน!E22="","",นักเรียน!E22)</f>
        <v/>
      </c>
      <c r="E23" s="306" t="str">
        <f>IF(OR(นักเรียน!Q22="ออก",คะแนน1!BA22=""),"",คะแนน1!BA22)</f>
        <v/>
      </c>
      <c r="F23" s="306" t="str">
        <f>IF(OR(นักเรียน!Q22="ออก",คะแนน2!BA22=""),"",คะแนน2!BA22)</f>
        <v/>
      </c>
      <c r="G23" s="308" t="str">
        <f>IF(OR(นักเรียน!Q22="ออก",คะแนน2!BB22=""),"",คะแนน2!BB22)</f>
        <v/>
      </c>
      <c r="H23" s="303" t="str">
        <f>IF(คะแนน2!BC22="","",คะแนน2!BC22)</f>
        <v/>
      </c>
      <c r="I23" s="305" t="str">
        <f>IF(OR(นักเรียน!Q22="ออก",คิดวิเคราะห์รายข้อ!I22=""),"",คิดวิเคราะห์รายข้อ!I22)</f>
        <v/>
      </c>
      <c r="J23" s="305" t="str">
        <f>IF(OR(นักเรียน!Q22="ออก",คิดวิเคราะห์รายข้อ!N22=""),"",คิดวิเคราะห์รายข้อ!N22)</f>
        <v/>
      </c>
      <c r="K23" s="305" t="str">
        <f>IF(OR(นักเรียน!Q22="ออก",คิดวิเคราะห์รายข้อ!R22=""),"",คิดวิเคราะห์รายข้อ!R22)</f>
        <v/>
      </c>
      <c r="L23" s="302" t="str">
        <f>คิดวิเคราะห์!L22</f>
        <v/>
      </c>
      <c r="M23" s="304" t="str">
        <f>คิดวิเคราะห์!N22</f>
        <v/>
      </c>
      <c r="N23" s="308" t="str">
        <f>IF(OR(นักเรียน!Q22="ออก",คุณลักษณะรายข้อ!K22=""),"",คุณลักษณะรายข้อ!K22)</f>
        <v/>
      </c>
      <c r="O23" s="308" t="str">
        <f>IF(OR(นักเรียน!Q22="ออก",คุณลักษณะรายข้อ!P22=""),"",คุณลักษณะรายข้อ!P22)</f>
        <v/>
      </c>
      <c r="P23" s="311" t="str">
        <f>IF(OR(นักเรียน!Q22="ออก",คุณลักษณะรายข้อ!T22=""),"",คุณลักษณะรายข้อ!T22)</f>
        <v/>
      </c>
      <c r="Q23" s="308" t="str">
        <f>IF(OR(นักเรียน!Q22="ออก",คุณลักษณะรายข้อ!Y22=""),"",คุณลักษณะรายข้อ!Y22)</f>
        <v/>
      </c>
      <c r="R23" s="308" t="str">
        <f>IF(OR(นักเรียน!Q22="ออก",คุณลักษณะรายข้อ!AD22=""),"",คุณลักษณะรายข้อ!AD22)</f>
        <v/>
      </c>
      <c r="S23" s="308" t="str">
        <f>IF(OR(นักเรียน!Q22="ออก",คุณลักษณะรายข้อ!AI22=""),"",คุณลักษณะรายข้อ!AI22)</f>
        <v/>
      </c>
      <c r="T23" s="308" t="str">
        <f>IF(OR(นักเรียน!Q22="ออก",คุณลักษณะรายข้อ!AO22=""),"",คุณลักษณะรายข้อ!AO22)</f>
        <v/>
      </c>
      <c r="U23" s="308" t="str">
        <f>IF(OR(นักเรียน!Q22="ออก",คุณลักษณะรายข้อ!AT22=""),"",คุณลักษณะรายข้อ!AT22)</f>
        <v/>
      </c>
      <c r="V23" s="302" t="str">
        <f>คุณลักษณะ!Y22</f>
        <v/>
      </c>
      <c r="W23" s="302" t="str">
        <f>คุณลักษณะ!AA22</f>
        <v/>
      </c>
      <c r="X23" s="128"/>
    </row>
    <row r="24" spans="2:24" s="126" customFormat="1" ht="15.75" customHeight="1">
      <c r="B24" s="299">
        <v>18</v>
      </c>
      <c r="C24" s="300" t="str">
        <f>IF(นักเรียน!C23="","",นักเรียน!C23)</f>
        <v/>
      </c>
      <c r="D24" s="301" t="str">
        <f>IF(นักเรียน!E23="","",นักเรียน!E23)</f>
        <v/>
      </c>
      <c r="E24" s="306" t="str">
        <f>IF(OR(นักเรียน!Q23="ออก",คะแนน1!BA23=""),"",คะแนน1!BA23)</f>
        <v/>
      </c>
      <c r="F24" s="306" t="str">
        <f>IF(OR(นักเรียน!Q23="ออก",คะแนน2!BA23=""),"",คะแนน2!BA23)</f>
        <v/>
      </c>
      <c r="G24" s="308" t="str">
        <f>IF(OR(นักเรียน!Q23="ออก",คะแนน2!BB23=""),"",คะแนน2!BB23)</f>
        <v/>
      </c>
      <c r="H24" s="303" t="str">
        <f>IF(คะแนน2!BC23="","",คะแนน2!BC23)</f>
        <v/>
      </c>
      <c r="I24" s="305" t="str">
        <f>IF(OR(นักเรียน!Q23="ออก",คิดวิเคราะห์รายข้อ!I23=""),"",คิดวิเคราะห์รายข้อ!I23)</f>
        <v/>
      </c>
      <c r="J24" s="305" t="str">
        <f>IF(OR(นักเรียน!Q23="ออก",คิดวิเคราะห์รายข้อ!N23=""),"",คิดวิเคราะห์รายข้อ!N23)</f>
        <v/>
      </c>
      <c r="K24" s="305" t="str">
        <f>IF(OR(นักเรียน!Q23="ออก",คิดวิเคราะห์รายข้อ!R23=""),"",คิดวิเคราะห์รายข้อ!R23)</f>
        <v/>
      </c>
      <c r="L24" s="302" t="str">
        <f>คิดวิเคราะห์!L23</f>
        <v/>
      </c>
      <c r="M24" s="304" t="str">
        <f>คิดวิเคราะห์!N23</f>
        <v/>
      </c>
      <c r="N24" s="308" t="str">
        <f>IF(OR(นักเรียน!Q23="ออก",คุณลักษณะรายข้อ!K23=""),"",คุณลักษณะรายข้อ!K23)</f>
        <v/>
      </c>
      <c r="O24" s="308" t="str">
        <f>IF(OR(นักเรียน!Q23="ออก",คุณลักษณะรายข้อ!P23=""),"",คุณลักษณะรายข้อ!P23)</f>
        <v/>
      </c>
      <c r="P24" s="311" t="str">
        <f>IF(OR(นักเรียน!Q23="ออก",คุณลักษณะรายข้อ!T23=""),"",คุณลักษณะรายข้อ!T23)</f>
        <v/>
      </c>
      <c r="Q24" s="308" t="str">
        <f>IF(OR(นักเรียน!Q23="ออก",คุณลักษณะรายข้อ!Y23=""),"",คุณลักษณะรายข้อ!Y23)</f>
        <v/>
      </c>
      <c r="R24" s="308" t="str">
        <f>IF(OR(นักเรียน!Q23="ออก",คุณลักษณะรายข้อ!AD23=""),"",คุณลักษณะรายข้อ!AD23)</f>
        <v/>
      </c>
      <c r="S24" s="308" t="str">
        <f>IF(OR(นักเรียน!Q23="ออก",คุณลักษณะรายข้อ!AI23=""),"",คุณลักษณะรายข้อ!AI23)</f>
        <v/>
      </c>
      <c r="T24" s="308" t="str">
        <f>IF(OR(นักเรียน!Q23="ออก",คุณลักษณะรายข้อ!AO23=""),"",คุณลักษณะรายข้อ!AO23)</f>
        <v/>
      </c>
      <c r="U24" s="308" t="str">
        <f>IF(OR(นักเรียน!Q23="ออก",คุณลักษณะรายข้อ!AT23=""),"",คุณลักษณะรายข้อ!AT23)</f>
        <v/>
      </c>
      <c r="V24" s="302" t="str">
        <f>คุณลักษณะ!Y23</f>
        <v/>
      </c>
      <c r="W24" s="302" t="str">
        <f>คุณลักษณะ!AA23</f>
        <v/>
      </c>
      <c r="X24" s="128"/>
    </row>
    <row r="25" spans="2:24" s="126" customFormat="1" ht="15.75" customHeight="1">
      <c r="B25" s="299">
        <v>19</v>
      </c>
      <c r="C25" s="300" t="str">
        <f>IF(นักเรียน!C24="","",นักเรียน!C24)</f>
        <v/>
      </c>
      <c r="D25" s="301" t="str">
        <f>IF(นักเรียน!E24="","",นักเรียน!E24)</f>
        <v/>
      </c>
      <c r="E25" s="306" t="str">
        <f>IF(OR(นักเรียน!Q24="ออก",คะแนน1!BA24=""),"",คะแนน1!BA24)</f>
        <v/>
      </c>
      <c r="F25" s="306" t="str">
        <f>IF(OR(นักเรียน!Q24="ออก",คะแนน2!BA24=""),"",คะแนน2!BA24)</f>
        <v/>
      </c>
      <c r="G25" s="308" t="str">
        <f>IF(OR(นักเรียน!Q24="ออก",คะแนน2!BB24=""),"",คะแนน2!BB24)</f>
        <v/>
      </c>
      <c r="H25" s="303" t="str">
        <f>IF(คะแนน2!BC24="","",คะแนน2!BC24)</f>
        <v/>
      </c>
      <c r="I25" s="305" t="str">
        <f>IF(OR(นักเรียน!Q24="ออก",คิดวิเคราะห์รายข้อ!I24=""),"",คิดวิเคราะห์รายข้อ!I24)</f>
        <v/>
      </c>
      <c r="J25" s="305" t="str">
        <f>IF(OR(นักเรียน!Q24="ออก",คิดวิเคราะห์รายข้อ!N24=""),"",คิดวิเคราะห์รายข้อ!N24)</f>
        <v/>
      </c>
      <c r="K25" s="305" t="str">
        <f>IF(OR(นักเรียน!Q24="ออก",คิดวิเคราะห์รายข้อ!R24=""),"",คิดวิเคราะห์รายข้อ!R24)</f>
        <v/>
      </c>
      <c r="L25" s="302" t="str">
        <f>คิดวิเคราะห์!L24</f>
        <v/>
      </c>
      <c r="M25" s="304" t="str">
        <f>คิดวิเคราะห์!N24</f>
        <v/>
      </c>
      <c r="N25" s="308" t="str">
        <f>IF(OR(นักเรียน!Q24="ออก",คุณลักษณะรายข้อ!K24=""),"",คุณลักษณะรายข้อ!K24)</f>
        <v/>
      </c>
      <c r="O25" s="308" t="str">
        <f>IF(OR(นักเรียน!Q24="ออก",คุณลักษณะรายข้อ!P24=""),"",คุณลักษณะรายข้อ!P24)</f>
        <v/>
      </c>
      <c r="P25" s="311" t="str">
        <f>IF(OR(นักเรียน!Q24="ออก",คุณลักษณะรายข้อ!T24=""),"",คุณลักษณะรายข้อ!T24)</f>
        <v/>
      </c>
      <c r="Q25" s="308" t="str">
        <f>IF(OR(นักเรียน!Q24="ออก",คุณลักษณะรายข้อ!Y24=""),"",คุณลักษณะรายข้อ!Y24)</f>
        <v/>
      </c>
      <c r="R25" s="308" t="str">
        <f>IF(OR(นักเรียน!Q24="ออก",คุณลักษณะรายข้อ!AD24=""),"",คุณลักษณะรายข้อ!AD24)</f>
        <v/>
      </c>
      <c r="S25" s="308" t="str">
        <f>IF(OR(นักเรียน!Q24="ออก",คุณลักษณะรายข้อ!AI24=""),"",คุณลักษณะรายข้อ!AI24)</f>
        <v/>
      </c>
      <c r="T25" s="308" t="str">
        <f>IF(OR(นักเรียน!Q24="ออก",คุณลักษณะรายข้อ!AO24=""),"",คุณลักษณะรายข้อ!AO24)</f>
        <v/>
      </c>
      <c r="U25" s="308" t="str">
        <f>IF(OR(นักเรียน!Q24="ออก",คุณลักษณะรายข้อ!AT24=""),"",คุณลักษณะรายข้อ!AT24)</f>
        <v/>
      </c>
      <c r="V25" s="302" t="str">
        <f>คุณลักษณะ!Y24</f>
        <v/>
      </c>
      <c r="W25" s="302" t="str">
        <f>คุณลักษณะ!AA24</f>
        <v/>
      </c>
      <c r="X25" s="128"/>
    </row>
    <row r="26" spans="2:24" s="126" customFormat="1" ht="15.75" customHeight="1">
      <c r="B26" s="299">
        <v>20</v>
      </c>
      <c r="C26" s="300" t="str">
        <f>IF(นักเรียน!C25="","",นักเรียน!C25)</f>
        <v/>
      </c>
      <c r="D26" s="301" t="str">
        <f>IF(นักเรียน!E25="","",นักเรียน!E25)</f>
        <v/>
      </c>
      <c r="E26" s="306" t="str">
        <f>IF(OR(นักเรียน!Q25="ออก",คะแนน1!BA25=""),"",คะแนน1!BA25)</f>
        <v/>
      </c>
      <c r="F26" s="306" t="str">
        <f>IF(OR(นักเรียน!Q25="ออก",คะแนน2!BA25=""),"",คะแนน2!BA25)</f>
        <v/>
      </c>
      <c r="G26" s="308" t="str">
        <f>IF(OR(นักเรียน!Q25="ออก",คะแนน2!BB25=""),"",คะแนน2!BB25)</f>
        <v/>
      </c>
      <c r="H26" s="303" t="str">
        <f>IF(คะแนน2!BC25="","",คะแนน2!BC25)</f>
        <v/>
      </c>
      <c r="I26" s="305" t="str">
        <f>IF(OR(นักเรียน!Q25="ออก",คิดวิเคราะห์รายข้อ!I25=""),"",คิดวิเคราะห์รายข้อ!I25)</f>
        <v/>
      </c>
      <c r="J26" s="305" t="str">
        <f>IF(OR(นักเรียน!Q25="ออก",คิดวิเคราะห์รายข้อ!N25=""),"",คิดวิเคราะห์รายข้อ!N25)</f>
        <v/>
      </c>
      <c r="K26" s="305" t="str">
        <f>IF(OR(นักเรียน!Q25="ออก",คิดวิเคราะห์รายข้อ!R25=""),"",คิดวิเคราะห์รายข้อ!R25)</f>
        <v/>
      </c>
      <c r="L26" s="302" t="str">
        <f>คิดวิเคราะห์!L25</f>
        <v/>
      </c>
      <c r="M26" s="304" t="str">
        <f>คิดวิเคราะห์!N25</f>
        <v/>
      </c>
      <c r="N26" s="308" t="str">
        <f>IF(OR(นักเรียน!Q25="ออก",คุณลักษณะรายข้อ!K25=""),"",คุณลักษณะรายข้อ!K25)</f>
        <v/>
      </c>
      <c r="O26" s="308" t="str">
        <f>IF(OR(นักเรียน!Q25="ออก",คุณลักษณะรายข้อ!P25=""),"",คุณลักษณะรายข้อ!P25)</f>
        <v/>
      </c>
      <c r="P26" s="311" t="str">
        <f>IF(OR(นักเรียน!Q25="ออก",คุณลักษณะรายข้อ!T25=""),"",คุณลักษณะรายข้อ!T25)</f>
        <v/>
      </c>
      <c r="Q26" s="308" t="str">
        <f>IF(OR(นักเรียน!Q25="ออก",คุณลักษณะรายข้อ!Y25=""),"",คุณลักษณะรายข้อ!Y25)</f>
        <v/>
      </c>
      <c r="R26" s="308" t="str">
        <f>IF(OR(นักเรียน!Q25="ออก",คุณลักษณะรายข้อ!AD25=""),"",คุณลักษณะรายข้อ!AD25)</f>
        <v/>
      </c>
      <c r="S26" s="308" t="str">
        <f>IF(OR(นักเรียน!Q25="ออก",คุณลักษณะรายข้อ!AI25=""),"",คุณลักษณะรายข้อ!AI25)</f>
        <v/>
      </c>
      <c r="T26" s="308" t="str">
        <f>IF(OR(นักเรียน!Q25="ออก",คุณลักษณะรายข้อ!AO25=""),"",คุณลักษณะรายข้อ!AO25)</f>
        <v/>
      </c>
      <c r="U26" s="308" t="str">
        <f>IF(OR(นักเรียน!Q25="ออก",คุณลักษณะรายข้อ!AT25=""),"",คุณลักษณะรายข้อ!AT25)</f>
        <v/>
      </c>
      <c r="V26" s="302" t="str">
        <f>คุณลักษณะ!Y25</f>
        <v/>
      </c>
      <c r="W26" s="302" t="str">
        <f>คุณลักษณะ!AA25</f>
        <v/>
      </c>
      <c r="X26" s="128"/>
    </row>
    <row r="27" spans="2:24" s="126" customFormat="1" ht="15.75" customHeight="1">
      <c r="B27" s="299">
        <v>21</v>
      </c>
      <c r="C27" s="300" t="str">
        <f>IF(นักเรียน!C26="","",นักเรียน!C26)</f>
        <v/>
      </c>
      <c r="D27" s="301" t="str">
        <f>IF(นักเรียน!E26="","",นักเรียน!E26)</f>
        <v/>
      </c>
      <c r="E27" s="306" t="str">
        <f>IF(OR(นักเรียน!Q26="ออก",คะแนน1!BA26=""),"",คะแนน1!BA26)</f>
        <v/>
      </c>
      <c r="F27" s="306" t="str">
        <f>IF(OR(นักเรียน!Q26="ออก",คะแนน2!BA26=""),"",คะแนน2!BA26)</f>
        <v/>
      </c>
      <c r="G27" s="308" t="str">
        <f>IF(OR(นักเรียน!Q26="ออก",คะแนน2!BB26=""),"",คะแนน2!BB26)</f>
        <v/>
      </c>
      <c r="H27" s="303" t="str">
        <f>IF(คะแนน2!BC26="","",คะแนน2!BC26)</f>
        <v/>
      </c>
      <c r="I27" s="305" t="str">
        <f>IF(OR(นักเรียน!Q26="ออก",คิดวิเคราะห์รายข้อ!I26=""),"",คิดวิเคราะห์รายข้อ!I26)</f>
        <v/>
      </c>
      <c r="J27" s="305" t="str">
        <f>IF(OR(นักเรียน!Q26="ออก",คิดวิเคราะห์รายข้อ!N26=""),"",คิดวิเคราะห์รายข้อ!N26)</f>
        <v/>
      </c>
      <c r="K27" s="305" t="str">
        <f>IF(OR(นักเรียน!Q26="ออก",คิดวิเคราะห์รายข้อ!R26=""),"",คิดวิเคราะห์รายข้อ!R26)</f>
        <v/>
      </c>
      <c r="L27" s="302" t="str">
        <f>คิดวิเคราะห์!L26</f>
        <v/>
      </c>
      <c r="M27" s="304" t="str">
        <f>คิดวิเคราะห์!N26</f>
        <v/>
      </c>
      <c r="N27" s="308" t="str">
        <f>IF(OR(นักเรียน!Q26="ออก",คุณลักษณะรายข้อ!K26=""),"",คุณลักษณะรายข้อ!K26)</f>
        <v/>
      </c>
      <c r="O27" s="308" t="str">
        <f>IF(OR(นักเรียน!Q26="ออก",คุณลักษณะรายข้อ!P26=""),"",คุณลักษณะรายข้อ!P26)</f>
        <v/>
      </c>
      <c r="P27" s="311" t="str">
        <f>IF(OR(นักเรียน!Q26="ออก",คุณลักษณะรายข้อ!T26=""),"",คุณลักษณะรายข้อ!T26)</f>
        <v/>
      </c>
      <c r="Q27" s="308" t="str">
        <f>IF(OR(นักเรียน!Q26="ออก",คุณลักษณะรายข้อ!Y26=""),"",คุณลักษณะรายข้อ!Y26)</f>
        <v/>
      </c>
      <c r="R27" s="308" t="str">
        <f>IF(OR(นักเรียน!Q26="ออก",คุณลักษณะรายข้อ!AD26=""),"",คุณลักษณะรายข้อ!AD26)</f>
        <v/>
      </c>
      <c r="S27" s="308" t="str">
        <f>IF(OR(นักเรียน!Q26="ออก",คุณลักษณะรายข้อ!AI26=""),"",คุณลักษณะรายข้อ!AI26)</f>
        <v/>
      </c>
      <c r="T27" s="308" t="str">
        <f>IF(OR(นักเรียน!Q26="ออก",คุณลักษณะรายข้อ!AO26=""),"",คุณลักษณะรายข้อ!AO26)</f>
        <v/>
      </c>
      <c r="U27" s="308" t="str">
        <f>IF(OR(นักเรียน!Q26="ออก",คุณลักษณะรายข้อ!AT26=""),"",คุณลักษณะรายข้อ!AT26)</f>
        <v/>
      </c>
      <c r="V27" s="302" t="str">
        <f>คุณลักษณะ!Y26</f>
        <v/>
      </c>
      <c r="W27" s="302" t="str">
        <f>คุณลักษณะ!AA26</f>
        <v/>
      </c>
      <c r="X27" s="128"/>
    </row>
    <row r="28" spans="2:24" s="126" customFormat="1" ht="15.75" customHeight="1">
      <c r="B28" s="299">
        <v>22</v>
      </c>
      <c r="C28" s="300" t="str">
        <f>IF(นักเรียน!C27="","",นักเรียน!C27)</f>
        <v/>
      </c>
      <c r="D28" s="301" t="str">
        <f>IF(นักเรียน!E27="","",นักเรียน!E27)</f>
        <v/>
      </c>
      <c r="E28" s="306" t="str">
        <f>IF(OR(นักเรียน!Q27="ออก",คะแนน1!BA27=""),"",คะแนน1!BA27)</f>
        <v/>
      </c>
      <c r="F28" s="306" t="str">
        <f>IF(OR(นักเรียน!Q27="ออก",คะแนน2!BA27=""),"",คะแนน2!BA27)</f>
        <v/>
      </c>
      <c r="G28" s="308" t="str">
        <f>IF(OR(นักเรียน!Q27="ออก",คะแนน2!BB27=""),"",คะแนน2!BB27)</f>
        <v/>
      </c>
      <c r="H28" s="303" t="str">
        <f>IF(คะแนน2!BC27="","",คะแนน2!BC27)</f>
        <v/>
      </c>
      <c r="I28" s="305" t="str">
        <f>IF(OR(นักเรียน!Q27="ออก",คิดวิเคราะห์รายข้อ!I27=""),"",คิดวิเคราะห์รายข้อ!I27)</f>
        <v/>
      </c>
      <c r="J28" s="305" t="str">
        <f>IF(OR(นักเรียน!Q27="ออก",คิดวิเคราะห์รายข้อ!N27=""),"",คิดวิเคราะห์รายข้อ!N27)</f>
        <v/>
      </c>
      <c r="K28" s="305" t="str">
        <f>IF(OR(นักเรียน!Q27="ออก",คิดวิเคราะห์รายข้อ!R27=""),"",คิดวิเคราะห์รายข้อ!R27)</f>
        <v/>
      </c>
      <c r="L28" s="302" t="str">
        <f>คิดวิเคราะห์!L27</f>
        <v/>
      </c>
      <c r="M28" s="304" t="str">
        <f>คิดวิเคราะห์!N27</f>
        <v/>
      </c>
      <c r="N28" s="308" t="str">
        <f>IF(OR(นักเรียน!Q27="ออก",คุณลักษณะรายข้อ!K27=""),"",คุณลักษณะรายข้อ!K27)</f>
        <v/>
      </c>
      <c r="O28" s="308" t="str">
        <f>IF(OR(นักเรียน!Q27="ออก",คุณลักษณะรายข้อ!P27=""),"",คุณลักษณะรายข้อ!P27)</f>
        <v/>
      </c>
      <c r="P28" s="311" t="str">
        <f>IF(OR(นักเรียน!Q27="ออก",คุณลักษณะรายข้อ!T27=""),"",คุณลักษณะรายข้อ!T27)</f>
        <v/>
      </c>
      <c r="Q28" s="308" t="str">
        <f>IF(OR(นักเรียน!Q27="ออก",คุณลักษณะรายข้อ!Y27=""),"",คุณลักษณะรายข้อ!Y27)</f>
        <v/>
      </c>
      <c r="R28" s="308" t="str">
        <f>IF(OR(นักเรียน!Q27="ออก",คุณลักษณะรายข้อ!AD27=""),"",คุณลักษณะรายข้อ!AD27)</f>
        <v/>
      </c>
      <c r="S28" s="308" t="str">
        <f>IF(OR(นักเรียน!Q27="ออก",คุณลักษณะรายข้อ!AI27=""),"",คุณลักษณะรายข้อ!AI27)</f>
        <v/>
      </c>
      <c r="T28" s="308" t="str">
        <f>IF(OR(นักเรียน!Q27="ออก",คุณลักษณะรายข้อ!AO27=""),"",คุณลักษณะรายข้อ!AO27)</f>
        <v/>
      </c>
      <c r="U28" s="308" t="str">
        <f>IF(OR(นักเรียน!Q27="ออก",คุณลักษณะรายข้อ!AT27=""),"",คุณลักษณะรายข้อ!AT27)</f>
        <v/>
      </c>
      <c r="V28" s="302" t="str">
        <f>คุณลักษณะ!Y27</f>
        <v/>
      </c>
      <c r="W28" s="302" t="str">
        <f>คุณลักษณะ!AA27</f>
        <v/>
      </c>
      <c r="X28" s="128"/>
    </row>
    <row r="29" spans="2:24" s="126" customFormat="1" ht="15.75" customHeight="1">
      <c r="B29" s="299">
        <v>23</v>
      </c>
      <c r="C29" s="300" t="str">
        <f>IF(นักเรียน!C28="","",นักเรียน!C28)</f>
        <v/>
      </c>
      <c r="D29" s="301" t="str">
        <f>IF(นักเรียน!E28="","",นักเรียน!E28)</f>
        <v/>
      </c>
      <c r="E29" s="306" t="str">
        <f>IF(OR(นักเรียน!Q28="ออก",คะแนน1!BA28=""),"",คะแนน1!BA28)</f>
        <v/>
      </c>
      <c r="F29" s="306" t="str">
        <f>IF(OR(นักเรียน!Q28="ออก",คะแนน2!BA28=""),"",คะแนน2!BA28)</f>
        <v/>
      </c>
      <c r="G29" s="308" t="str">
        <f>IF(OR(นักเรียน!Q28="ออก",คะแนน2!BB28=""),"",คะแนน2!BB28)</f>
        <v/>
      </c>
      <c r="H29" s="303" t="str">
        <f>IF(คะแนน2!BC28="","",คะแนน2!BC28)</f>
        <v/>
      </c>
      <c r="I29" s="305" t="str">
        <f>IF(OR(นักเรียน!Q28="ออก",คิดวิเคราะห์รายข้อ!I28=""),"",คิดวิเคราะห์รายข้อ!I28)</f>
        <v/>
      </c>
      <c r="J29" s="305" t="str">
        <f>IF(OR(นักเรียน!Q28="ออก",คิดวิเคราะห์รายข้อ!N28=""),"",คิดวิเคราะห์รายข้อ!N28)</f>
        <v/>
      </c>
      <c r="K29" s="305" t="str">
        <f>IF(OR(นักเรียน!Q28="ออก",คิดวิเคราะห์รายข้อ!R28=""),"",คิดวิเคราะห์รายข้อ!R28)</f>
        <v/>
      </c>
      <c r="L29" s="302" t="str">
        <f>คิดวิเคราะห์!L28</f>
        <v/>
      </c>
      <c r="M29" s="304" t="str">
        <f>คิดวิเคราะห์!N28</f>
        <v/>
      </c>
      <c r="N29" s="308" t="str">
        <f>IF(OR(นักเรียน!Q28="ออก",คุณลักษณะรายข้อ!K28=""),"",คุณลักษณะรายข้อ!K28)</f>
        <v/>
      </c>
      <c r="O29" s="308" t="str">
        <f>IF(OR(นักเรียน!Q28="ออก",คุณลักษณะรายข้อ!P28=""),"",คุณลักษณะรายข้อ!P28)</f>
        <v/>
      </c>
      <c r="P29" s="311" t="str">
        <f>IF(OR(นักเรียน!Q28="ออก",คุณลักษณะรายข้อ!T28=""),"",คุณลักษณะรายข้อ!T28)</f>
        <v/>
      </c>
      <c r="Q29" s="308" t="str">
        <f>IF(OR(นักเรียน!Q28="ออก",คุณลักษณะรายข้อ!Y28=""),"",คุณลักษณะรายข้อ!Y28)</f>
        <v/>
      </c>
      <c r="R29" s="308" t="str">
        <f>IF(OR(นักเรียน!Q28="ออก",คุณลักษณะรายข้อ!AD28=""),"",คุณลักษณะรายข้อ!AD28)</f>
        <v/>
      </c>
      <c r="S29" s="308" t="str">
        <f>IF(OR(นักเรียน!Q28="ออก",คุณลักษณะรายข้อ!AI28=""),"",คุณลักษณะรายข้อ!AI28)</f>
        <v/>
      </c>
      <c r="T29" s="308" t="str">
        <f>IF(OR(นักเรียน!Q28="ออก",คุณลักษณะรายข้อ!AO28=""),"",คุณลักษณะรายข้อ!AO28)</f>
        <v/>
      </c>
      <c r="U29" s="308" t="str">
        <f>IF(OR(นักเรียน!Q28="ออก",คุณลักษณะรายข้อ!AT28=""),"",คุณลักษณะรายข้อ!AT28)</f>
        <v/>
      </c>
      <c r="V29" s="302" t="str">
        <f>คุณลักษณะ!Y28</f>
        <v/>
      </c>
      <c r="W29" s="302" t="str">
        <f>คุณลักษณะ!AA28</f>
        <v/>
      </c>
      <c r="X29" s="128"/>
    </row>
    <row r="30" spans="2:24" s="126" customFormat="1" ht="15.75" customHeight="1">
      <c r="B30" s="299">
        <v>24</v>
      </c>
      <c r="C30" s="300" t="str">
        <f>IF(นักเรียน!C29="","",นักเรียน!C29)</f>
        <v/>
      </c>
      <c r="D30" s="301" t="str">
        <f>IF(นักเรียน!E29="","",นักเรียน!E29)</f>
        <v/>
      </c>
      <c r="E30" s="306" t="str">
        <f>IF(OR(นักเรียน!Q29="ออก",คะแนน1!BA29=""),"",คะแนน1!BA29)</f>
        <v/>
      </c>
      <c r="F30" s="306" t="str">
        <f>IF(OR(นักเรียน!Q29="ออก",คะแนน2!BA29=""),"",คะแนน2!BA29)</f>
        <v/>
      </c>
      <c r="G30" s="308" t="str">
        <f>IF(OR(นักเรียน!Q29="ออก",คะแนน2!BB29=""),"",คะแนน2!BB29)</f>
        <v/>
      </c>
      <c r="H30" s="303" t="str">
        <f>IF(คะแนน2!BC29="","",คะแนน2!BC29)</f>
        <v/>
      </c>
      <c r="I30" s="305" t="str">
        <f>IF(OR(นักเรียน!Q29="ออก",คิดวิเคราะห์รายข้อ!I29=""),"",คิดวิเคราะห์รายข้อ!I29)</f>
        <v/>
      </c>
      <c r="J30" s="305" t="str">
        <f>IF(OR(นักเรียน!Q29="ออก",คิดวิเคราะห์รายข้อ!N29=""),"",คิดวิเคราะห์รายข้อ!N29)</f>
        <v/>
      </c>
      <c r="K30" s="305" t="str">
        <f>IF(OR(นักเรียน!Q29="ออก",คิดวิเคราะห์รายข้อ!R29=""),"",คิดวิเคราะห์รายข้อ!R29)</f>
        <v/>
      </c>
      <c r="L30" s="302" t="str">
        <f>คิดวิเคราะห์!L29</f>
        <v/>
      </c>
      <c r="M30" s="304" t="str">
        <f>คิดวิเคราะห์!N29</f>
        <v/>
      </c>
      <c r="N30" s="308" t="str">
        <f>IF(OR(นักเรียน!Q29="ออก",คุณลักษณะรายข้อ!K29=""),"",คุณลักษณะรายข้อ!K29)</f>
        <v/>
      </c>
      <c r="O30" s="308" t="str">
        <f>IF(OR(นักเรียน!Q29="ออก",คุณลักษณะรายข้อ!P29=""),"",คุณลักษณะรายข้อ!P29)</f>
        <v/>
      </c>
      <c r="P30" s="311" t="str">
        <f>IF(OR(นักเรียน!Q29="ออก",คุณลักษณะรายข้อ!T29=""),"",คุณลักษณะรายข้อ!T29)</f>
        <v/>
      </c>
      <c r="Q30" s="308" t="str">
        <f>IF(OR(นักเรียน!Q29="ออก",คุณลักษณะรายข้อ!Y29=""),"",คุณลักษณะรายข้อ!Y29)</f>
        <v/>
      </c>
      <c r="R30" s="308" t="str">
        <f>IF(OR(นักเรียน!Q29="ออก",คุณลักษณะรายข้อ!AD29=""),"",คุณลักษณะรายข้อ!AD29)</f>
        <v/>
      </c>
      <c r="S30" s="308" t="str">
        <f>IF(OR(นักเรียน!Q29="ออก",คุณลักษณะรายข้อ!AI29=""),"",คุณลักษณะรายข้อ!AI29)</f>
        <v/>
      </c>
      <c r="T30" s="308" t="str">
        <f>IF(OR(นักเรียน!Q29="ออก",คุณลักษณะรายข้อ!AO29=""),"",คุณลักษณะรายข้อ!AO29)</f>
        <v/>
      </c>
      <c r="U30" s="308" t="str">
        <f>IF(OR(นักเรียน!Q29="ออก",คุณลักษณะรายข้อ!AT29=""),"",คุณลักษณะรายข้อ!AT29)</f>
        <v/>
      </c>
      <c r="V30" s="302" t="str">
        <f>คุณลักษณะ!Y29</f>
        <v/>
      </c>
      <c r="W30" s="302" t="str">
        <f>คุณลักษณะ!AA29</f>
        <v/>
      </c>
      <c r="X30" s="128"/>
    </row>
    <row r="31" spans="2:24" s="126" customFormat="1" ht="15.75" customHeight="1">
      <c r="B31" s="299">
        <v>25</v>
      </c>
      <c r="C31" s="300" t="str">
        <f>IF(นักเรียน!C30="","",นักเรียน!C30)</f>
        <v/>
      </c>
      <c r="D31" s="301" t="str">
        <f>IF(นักเรียน!E30="","",นักเรียน!E30)</f>
        <v/>
      </c>
      <c r="E31" s="306" t="str">
        <f>IF(OR(นักเรียน!Q30="ออก",คะแนน1!BA30=""),"",คะแนน1!BA30)</f>
        <v/>
      </c>
      <c r="F31" s="306" t="str">
        <f>IF(OR(นักเรียน!Q30="ออก",คะแนน2!BA30=""),"",คะแนน2!BA30)</f>
        <v/>
      </c>
      <c r="G31" s="308" t="str">
        <f>IF(OR(นักเรียน!Q30="ออก",คะแนน2!BB30=""),"",คะแนน2!BB30)</f>
        <v/>
      </c>
      <c r="H31" s="303" t="str">
        <f>IF(คะแนน2!BC30="","",คะแนน2!BC30)</f>
        <v/>
      </c>
      <c r="I31" s="305" t="str">
        <f>IF(OR(นักเรียน!Q30="ออก",คิดวิเคราะห์รายข้อ!I30=""),"",คิดวิเคราะห์รายข้อ!I30)</f>
        <v/>
      </c>
      <c r="J31" s="305" t="str">
        <f>IF(OR(นักเรียน!Q30="ออก",คิดวิเคราะห์รายข้อ!N30=""),"",คิดวิเคราะห์รายข้อ!N30)</f>
        <v/>
      </c>
      <c r="K31" s="305" t="str">
        <f>IF(OR(นักเรียน!Q30="ออก",คิดวิเคราะห์รายข้อ!R30=""),"",คิดวิเคราะห์รายข้อ!R30)</f>
        <v/>
      </c>
      <c r="L31" s="302" t="str">
        <f>คิดวิเคราะห์!L30</f>
        <v/>
      </c>
      <c r="M31" s="304" t="str">
        <f>คิดวิเคราะห์!N30</f>
        <v/>
      </c>
      <c r="N31" s="308" t="str">
        <f>IF(OR(นักเรียน!Q30="ออก",คุณลักษณะรายข้อ!K30=""),"",คุณลักษณะรายข้อ!K30)</f>
        <v/>
      </c>
      <c r="O31" s="308" t="str">
        <f>IF(OR(นักเรียน!Q30="ออก",คุณลักษณะรายข้อ!P30=""),"",คุณลักษณะรายข้อ!P30)</f>
        <v/>
      </c>
      <c r="P31" s="311" t="str">
        <f>IF(OR(นักเรียน!Q30="ออก",คุณลักษณะรายข้อ!T30=""),"",คุณลักษณะรายข้อ!T30)</f>
        <v/>
      </c>
      <c r="Q31" s="308" t="str">
        <f>IF(OR(นักเรียน!Q30="ออก",คุณลักษณะรายข้อ!Y30=""),"",คุณลักษณะรายข้อ!Y30)</f>
        <v/>
      </c>
      <c r="R31" s="308" t="str">
        <f>IF(OR(นักเรียน!Q30="ออก",คุณลักษณะรายข้อ!AD30=""),"",คุณลักษณะรายข้อ!AD30)</f>
        <v/>
      </c>
      <c r="S31" s="308" t="str">
        <f>IF(OR(นักเรียน!Q30="ออก",คุณลักษณะรายข้อ!AI30=""),"",คุณลักษณะรายข้อ!AI30)</f>
        <v/>
      </c>
      <c r="T31" s="308" t="str">
        <f>IF(OR(นักเรียน!Q30="ออก",คุณลักษณะรายข้อ!AO30=""),"",คุณลักษณะรายข้อ!AO30)</f>
        <v/>
      </c>
      <c r="U31" s="308" t="str">
        <f>IF(OR(นักเรียน!Q30="ออก",คุณลักษณะรายข้อ!AT30=""),"",คุณลักษณะรายข้อ!AT30)</f>
        <v/>
      </c>
      <c r="V31" s="302" t="str">
        <f>คุณลักษณะ!Y30</f>
        <v/>
      </c>
      <c r="W31" s="302" t="str">
        <f>คุณลักษณะ!AA30</f>
        <v/>
      </c>
      <c r="X31" s="128"/>
    </row>
    <row r="32" spans="2:24" s="126" customFormat="1" ht="15.75" customHeight="1">
      <c r="B32" s="299">
        <v>26</v>
      </c>
      <c r="C32" s="300" t="str">
        <f>IF(นักเรียน!C31="","",นักเรียน!C31)</f>
        <v/>
      </c>
      <c r="D32" s="301" t="str">
        <f>IF(นักเรียน!E31="","",นักเรียน!E31)</f>
        <v/>
      </c>
      <c r="E32" s="306" t="str">
        <f>IF(OR(นักเรียน!Q31="ออก",คะแนน1!BA31=""),"",คะแนน1!BA31)</f>
        <v/>
      </c>
      <c r="F32" s="306" t="str">
        <f>IF(OR(นักเรียน!Q31="ออก",คะแนน2!BA31=""),"",คะแนน2!BA31)</f>
        <v/>
      </c>
      <c r="G32" s="308" t="str">
        <f>IF(OR(นักเรียน!Q31="ออก",คะแนน2!BB31=""),"",คะแนน2!BB31)</f>
        <v/>
      </c>
      <c r="H32" s="303" t="str">
        <f>IF(คะแนน2!BC31="","",คะแนน2!BC31)</f>
        <v/>
      </c>
      <c r="I32" s="305" t="str">
        <f>IF(OR(นักเรียน!Q31="ออก",คิดวิเคราะห์รายข้อ!I31=""),"",คิดวิเคราะห์รายข้อ!I31)</f>
        <v/>
      </c>
      <c r="J32" s="305" t="str">
        <f>IF(OR(นักเรียน!Q31="ออก",คิดวิเคราะห์รายข้อ!N31=""),"",คิดวิเคราะห์รายข้อ!N31)</f>
        <v/>
      </c>
      <c r="K32" s="305" t="str">
        <f>IF(OR(นักเรียน!Q31="ออก",คิดวิเคราะห์รายข้อ!R31=""),"",คิดวิเคราะห์รายข้อ!R31)</f>
        <v/>
      </c>
      <c r="L32" s="302" t="str">
        <f>คิดวิเคราะห์!L31</f>
        <v/>
      </c>
      <c r="M32" s="304" t="str">
        <f>คิดวิเคราะห์!N31</f>
        <v/>
      </c>
      <c r="N32" s="308" t="str">
        <f>IF(OR(นักเรียน!Q31="ออก",คุณลักษณะรายข้อ!K31=""),"",คุณลักษณะรายข้อ!K31)</f>
        <v/>
      </c>
      <c r="O32" s="308" t="str">
        <f>IF(OR(นักเรียน!Q31="ออก",คุณลักษณะรายข้อ!P31=""),"",คุณลักษณะรายข้อ!P31)</f>
        <v/>
      </c>
      <c r="P32" s="311" t="str">
        <f>IF(OR(นักเรียน!Q31="ออก",คุณลักษณะรายข้อ!T31=""),"",คุณลักษณะรายข้อ!T31)</f>
        <v/>
      </c>
      <c r="Q32" s="308" t="str">
        <f>IF(OR(นักเรียน!Q31="ออก",คุณลักษณะรายข้อ!Y31=""),"",คุณลักษณะรายข้อ!Y31)</f>
        <v/>
      </c>
      <c r="R32" s="308" t="str">
        <f>IF(OR(นักเรียน!Q31="ออก",คุณลักษณะรายข้อ!AD31=""),"",คุณลักษณะรายข้อ!AD31)</f>
        <v/>
      </c>
      <c r="S32" s="308" t="str">
        <f>IF(OR(นักเรียน!Q31="ออก",คุณลักษณะรายข้อ!AI31=""),"",คุณลักษณะรายข้อ!AI31)</f>
        <v/>
      </c>
      <c r="T32" s="308" t="str">
        <f>IF(OR(นักเรียน!Q31="ออก",คุณลักษณะรายข้อ!AO31=""),"",คุณลักษณะรายข้อ!AO31)</f>
        <v/>
      </c>
      <c r="U32" s="308" t="str">
        <f>IF(OR(นักเรียน!Q31="ออก",คุณลักษณะรายข้อ!AT31=""),"",คุณลักษณะรายข้อ!AT31)</f>
        <v/>
      </c>
      <c r="V32" s="302" t="str">
        <f>คุณลักษณะ!Y31</f>
        <v/>
      </c>
      <c r="W32" s="302" t="str">
        <f>คุณลักษณะ!AA31</f>
        <v/>
      </c>
      <c r="X32" s="128"/>
    </row>
    <row r="33" spans="2:24" s="126" customFormat="1" ht="15.75" customHeight="1">
      <c r="B33" s="299">
        <v>27</v>
      </c>
      <c r="C33" s="300" t="str">
        <f>IF(นักเรียน!C32="","",นักเรียน!C32)</f>
        <v/>
      </c>
      <c r="D33" s="301" t="str">
        <f>IF(นักเรียน!E32="","",นักเรียน!E32)</f>
        <v/>
      </c>
      <c r="E33" s="306" t="str">
        <f>IF(OR(นักเรียน!Q32="ออก",คะแนน1!BA32=""),"",คะแนน1!BA32)</f>
        <v/>
      </c>
      <c r="F33" s="306" t="str">
        <f>IF(OR(นักเรียน!Q32="ออก",คะแนน2!BA32=""),"",คะแนน2!BA32)</f>
        <v/>
      </c>
      <c r="G33" s="308" t="str">
        <f>IF(OR(นักเรียน!Q32="ออก",คะแนน2!BB32=""),"",คะแนน2!BB32)</f>
        <v/>
      </c>
      <c r="H33" s="303" t="str">
        <f>IF(คะแนน2!BC32="","",คะแนน2!BC32)</f>
        <v/>
      </c>
      <c r="I33" s="305" t="str">
        <f>IF(OR(นักเรียน!Q32="ออก",คิดวิเคราะห์รายข้อ!I32=""),"",คิดวิเคราะห์รายข้อ!I32)</f>
        <v/>
      </c>
      <c r="J33" s="305" t="str">
        <f>IF(OR(นักเรียน!Q32="ออก",คิดวิเคราะห์รายข้อ!N32=""),"",คิดวิเคราะห์รายข้อ!N32)</f>
        <v/>
      </c>
      <c r="K33" s="305" t="str">
        <f>IF(OR(นักเรียน!Q32="ออก",คิดวิเคราะห์รายข้อ!R32=""),"",คิดวิเคราะห์รายข้อ!R32)</f>
        <v/>
      </c>
      <c r="L33" s="302" t="str">
        <f>คิดวิเคราะห์!L32</f>
        <v/>
      </c>
      <c r="M33" s="304" t="str">
        <f>คิดวิเคราะห์!N32</f>
        <v/>
      </c>
      <c r="N33" s="308" t="str">
        <f>IF(OR(นักเรียน!Q32="ออก",คุณลักษณะรายข้อ!K32=""),"",คุณลักษณะรายข้อ!K32)</f>
        <v/>
      </c>
      <c r="O33" s="308" t="str">
        <f>IF(OR(นักเรียน!Q32="ออก",คุณลักษณะรายข้อ!P32=""),"",คุณลักษณะรายข้อ!P32)</f>
        <v/>
      </c>
      <c r="P33" s="311" t="str">
        <f>IF(OR(นักเรียน!Q32="ออก",คุณลักษณะรายข้อ!T32=""),"",คุณลักษณะรายข้อ!T32)</f>
        <v/>
      </c>
      <c r="Q33" s="308" t="str">
        <f>IF(OR(นักเรียน!Q32="ออก",คุณลักษณะรายข้อ!Y32=""),"",คุณลักษณะรายข้อ!Y32)</f>
        <v/>
      </c>
      <c r="R33" s="308" t="str">
        <f>IF(OR(นักเรียน!Q32="ออก",คุณลักษณะรายข้อ!AD32=""),"",คุณลักษณะรายข้อ!AD32)</f>
        <v/>
      </c>
      <c r="S33" s="308" t="str">
        <f>IF(OR(นักเรียน!Q32="ออก",คุณลักษณะรายข้อ!AI32=""),"",คุณลักษณะรายข้อ!AI32)</f>
        <v/>
      </c>
      <c r="T33" s="308" t="str">
        <f>IF(OR(นักเรียน!Q32="ออก",คุณลักษณะรายข้อ!AO32=""),"",คุณลักษณะรายข้อ!AO32)</f>
        <v/>
      </c>
      <c r="U33" s="308" t="str">
        <f>IF(OR(นักเรียน!Q32="ออก",คุณลักษณะรายข้อ!AT32=""),"",คุณลักษณะรายข้อ!AT32)</f>
        <v/>
      </c>
      <c r="V33" s="302" t="str">
        <f>คุณลักษณะ!Y32</f>
        <v/>
      </c>
      <c r="W33" s="302" t="str">
        <f>คุณลักษณะ!AA32</f>
        <v/>
      </c>
      <c r="X33" s="128"/>
    </row>
    <row r="34" spans="2:24" s="126" customFormat="1" ht="15.75" customHeight="1">
      <c r="B34" s="299">
        <v>28</v>
      </c>
      <c r="C34" s="300" t="str">
        <f>IF(นักเรียน!C33="","",นักเรียน!C33)</f>
        <v/>
      </c>
      <c r="D34" s="301" t="str">
        <f>IF(นักเรียน!E33="","",นักเรียน!E33)</f>
        <v/>
      </c>
      <c r="E34" s="306" t="str">
        <f>IF(OR(นักเรียน!Q33="ออก",คะแนน1!BA33=""),"",คะแนน1!BA33)</f>
        <v/>
      </c>
      <c r="F34" s="306" t="str">
        <f>IF(OR(นักเรียน!Q33="ออก",คะแนน2!BA33=""),"",คะแนน2!BA33)</f>
        <v/>
      </c>
      <c r="G34" s="308" t="str">
        <f>IF(OR(นักเรียน!Q33="ออก",คะแนน2!BB33=""),"",คะแนน2!BB33)</f>
        <v/>
      </c>
      <c r="H34" s="303" t="str">
        <f>IF(คะแนน2!BC33="","",คะแนน2!BC33)</f>
        <v/>
      </c>
      <c r="I34" s="305" t="str">
        <f>IF(OR(นักเรียน!Q33="ออก",คิดวิเคราะห์รายข้อ!I33=""),"",คิดวิเคราะห์รายข้อ!I33)</f>
        <v/>
      </c>
      <c r="J34" s="305" t="str">
        <f>IF(OR(นักเรียน!Q33="ออก",คิดวิเคราะห์รายข้อ!N33=""),"",คิดวิเคราะห์รายข้อ!N33)</f>
        <v/>
      </c>
      <c r="K34" s="305" t="str">
        <f>IF(OR(นักเรียน!Q33="ออก",คิดวิเคราะห์รายข้อ!R33=""),"",คิดวิเคราะห์รายข้อ!R33)</f>
        <v/>
      </c>
      <c r="L34" s="302" t="str">
        <f>คิดวิเคราะห์!L33</f>
        <v/>
      </c>
      <c r="M34" s="304" t="str">
        <f>คิดวิเคราะห์!N33</f>
        <v/>
      </c>
      <c r="N34" s="308" t="str">
        <f>IF(OR(นักเรียน!Q33="ออก",คุณลักษณะรายข้อ!K33=""),"",คุณลักษณะรายข้อ!K33)</f>
        <v/>
      </c>
      <c r="O34" s="308" t="str">
        <f>IF(OR(นักเรียน!Q33="ออก",คุณลักษณะรายข้อ!P33=""),"",คุณลักษณะรายข้อ!P33)</f>
        <v/>
      </c>
      <c r="P34" s="311" t="str">
        <f>IF(OR(นักเรียน!Q33="ออก",คุณลักษณะรายข้อ!T33=""),"",คุณลักษณะรายข้อ!T33)</f>
        <v/>
      </c>
      <c r="Q34" s="308" t="str">
        <f>IF(OR(นักเรียน!Q33="ออก",คุณลักษณะรายข้อ!Y33=""),"",คุณลักษณะรายข้อ!Y33)</f>
        <v/>
      </c>
      <c r="R34" s="308" t="str">
        <f>IF(OR(นักเรียน!Q33="ออก",คุณลักษณะรายข้อ!AD33=""),"",คุณลักษณะรายข้อ!AD33)</f>
        <v/>
      </c>
      <c r="S34" s="308" t="str">
        <f>IF(OR(นักเรียน!Q33="ออก",คุณลักษณะรายข้อ!AI33=""),"",คุณลักษณะรายข้อ!AI33)</f>
        <v/>
      </c>
      <c r="T34" s="308" t="str">
        <f>IF(OR(นักเรียน!Q33="ออก",คุณลักษณะรายข้อ!AO33=""),"",คุณลักษณะรายข้อ!AO33)</f>
        <v/>
      </c>
      <c r="U34" s="308" t="str">
        <f>IF(OR(นักเรียน!Q33="ออก",คุณลักษณะรายข้อ!AT33=""),"",คุณลักษณะรายข้อ!AT33)</f>
        <v/>
      </c>
      <c r="V34" s="302" t="str">
        <f>คุณลักษณะ!Y33</f>
        <v/>
      </c>
      <c r="W34" s="302" t="str">
        <f>คุณลักษณะ!AA33</f>
        <v/>
      </c>
      <c r="X34" s="128"/>
    </row>
    <row r="35" spans="2:24" s="126" customFormat="1" ht="15.75" customHeight="1">
      <c r="B35" s="299">
        <v>29</v>
      </c>
      <c r="C35" s="300" t="str">
        <f>IF(นักเรียน!C34="","",นักเรียน!C34)</f>
        <v/>
      </c>
      <c r="D35" s="301" t="str">
        <f>IF(นักเรียน!E34="","",นักเรียน!E34)</f>
        <v/>
      </c>
      <c r="E35" s="306" t="str">
        <f>IF(OR(นักเรียน!Q34="ออก",คะแนน1!BA34=""),"",คะแนน1!BA34)</f>
        <v/>
      </c>
      <c r="F35" s="306" t="str">
        <f>IF(OR(นักเรียน!Q34="ออก",คะแนน2!BA34=""),"",คะแนน2!BA34)</f>
        <v/>
      </c>
      <c r="G35" s="308" t="str">
        <f>IF(OR(นักเรียน!Q34="ออก",คะแนน2!BB34=""),"",คะแนน2!BB34)</f>
        <v/>
      </c>
      <c r="H35" s="303" t="str">
        <f>IF(คะแนน2!BC34="","",คะแนน2!BC34)</f>
        <v/>
      </c>
      <c r="I35" s="305" t="str">
        <f>IF(OR(นักเรียน!Q34="ออก",คิดวิเคราะห์รายข้อ!I34=""),"",คิดวิเคราะห์รายข้อ!I34)</f>
        <v/>
      </c>
      <c r="J35" s="305" t="str">
        <f>IF(OR(นักเรียน!Q34="ออก",คิดวิเคราะห์รายข้อ!N34=""),"",คิดวิเคราะห์รายข้อ!N34)</f>
        <v/>
      </c>
      <c r="K35" s="305" t="str">
        <f>IF(OR(นักเรียน!Q34="ออก",คิดวิเคราะห์รายข้อ!R34=""),"",คิดวิเคราะห์รายข้อ!R34)</f>
        <v/>
      </c>
      <c r="L35" s="302" t="str">
        <f>คิดวิเคราะห์!L34</f>
        <v/>
      </c>
      <c r="M35" s="304" t="str">
        <f>คิดวิเคราะห์!N34</f>
        <v/>
      </c>
      <c r="N35" s="308" t="str">
        <f>IF(OR(นักเรียน!Q34="ออก",คุณลักษณะรายข้อ!K34=""),"",คุณลักษณะรายข้อ!K34)</f>
        <v/>
      </c>
      <c r="O35" s="308" t="str">
        <f>IF(OR(นักเรียน!Q34="ออก",คุณลักษณะรายข้อ!P34=""),"",คุณลักษณะรายข้อ!P34)</f>
        <v/>
      </c>
      <c r="P35" s="311" t="str">
        <f>IF(OR(นักเรียน!Q34="ออก",คุณลักษณะรายข้อ!T34=""),"",คุณลักษณะรายข้อ!T34)</f>
        <v/>
      </c>
      <c r="Q35" s="308" t="str">
        <f>IF(OR(นักเรียน!Q34="ออก",คุณลักษณะรายข้อ!Y34=""),"",คุณลักษณะรายข้อ!Y34)</f>
        <v/>
      </c>
      <c r="R35" s="308" t="str">
        <f>IF(OR(นักเรียน!Q34="ออก",คุณลักษณะรายข้อ!AD34=""),"",คุณลักษณะรายข้อ!AD34)</f>
        <v/>
      </c>
      <c r="S35" s="308" t="str">
        <f>IF(OR(นักเรียน!Q34="ออก",คุณลักษณะรายข้อ!AI34=""),"",คุณลักษณะรายข้อ!AI34)</f>
        <v/>
      </c>
      <c r="T35" s="308" t="str">
        <f>IF(OR(นักเรียน!Q34="ออก",คุณลักษณะรายข้อ!AO34=""),"",คุณลักษณะรายข้อ!AO34)</f>
        <v/>
      </c>
      <c r="U35" s="308" t="str">
        <f>IF(OR(นักเรียน!Q34="ออก",คุณลักษณะรายข้อ!AT34=""),"",คุณลักษณะรายข้อ!AT34)</f>
        <v/>
      </c>
      <c r="V35" s="302" t="str">
        <f>คุณลักษณะ!Y34</f>
        <v/>
      </c>
      <c r="W35" s="302" t="str">
        <f>คุณลักษณะ!AA34</f>
        <v/>
      </c>
      <c r="X35" s="128"/>
    </row>
    <row r="36" spans="2:24" s="126" customFormat="1" ht="15.75" customHeight="1">
      <c r="B36" s="299">
        <v>30</v>
      </c>
      <c r="C36" s="300" t="str">
        <f>IF(นักเรียน!C35="","",นักเรียน!C35)</f>
        <v/>
      </c>
      <c r="D36" s="301" t="str">
        <f>IF(นักเรียน!E35="","",นักเรียน!E35)</f>
        <v/>
      </c>
      <c r="E36" s="306" t="str">
        <f>IF(OR(นักเรียน!Q35="ออก",คะแนน1!BA35=""),"",คะแนน1!BA35)</f>
        <v/>
      </c>
      <c r="F36" s="306" t="str">
        <f>IF(OR(นักเรียน!Q35="ออก",คะแนน2!BA35=""),"",คะแนน2!BA35)</f>
        <v/>
      </c>
      <c r="G36" s="308" t="str">
        <f>IF(OR(นักเรียน!Q35="ออก",คะแนน2!BB35=""),"",คะแนน2!BB35)</f>
        <v/>
      </c>
      <c r="H36" s="303" t="str">
        <f>IF(คะแนน2!BC35="","",คะแนน2!BC35)</f>
        <v/>
      </c>
      <c r="I36" s="305" t="str">
        <f>IF(OR(นักเรียน!Q35="ออก",คิดวิเคราะห์รายข้อ!I35=""),"",คิดวิเคราะห์รายข้อ!I35)</f>
        <v/>
      </c>
      <c r="J36" s="305" t="str">
        <f>IF(OR(นักเรียน!Q35="ออก",คิดวิเคราะห์รายข้อ!N35=""),"",คิดวิเคราะห์รายข้อ!N35)</f>
        <v/>
      </c>
      <c r="K36" s="305" t="str">
        <f>IF(OR(นักเรียน!Q35="ออก",คิดวิเคราะห์รายข้อ!R35=""),"",คิดวิเคราะห์รายข้อ!R35)</f>
        <v/>
      </c>
      <c r="L36" s="302" t="str">
        <f>คิดวิเคราะห์!L35</f>
        <v/>
      </c>
      <c r="M36" s="304" t="str">
        <f>คิดวิเคราะห์!N35</f>
        <v/>
      </c>
      <c r="N36" s="308" t="str">
        <f>IF(OR(นักเรียน!Q35="ออก",คุณลักษณะรายข้อ!K35=""),"",คุณลักษณะรายข้อ!K35)</f>
        <v/>
      </c>
      <c r="O36" s="308" t="str">
        <f>IF(OR(นักเรียน!Q35="ออก",คุณลักษณะรายข้อ!P35=""),"",คุณลักษณะรายข้อ!P35)</f>
        <v/>
      </c>
      <c r="P36" s="311" t="str">
        <f>IF(OR(นักเรียน!Q35="ออก",คุณลักษณะรายข้อ!T35=""),"",คุณลักษณะรายข้อ!T35)</f>
        <v/>
      </c>
      <c r="Q36" s="308" t="str">
        <f>IF(OR(นักเรียน!Q35="ออก",คุณลักษณะรายข้อ!Y35=""),"",คุณลักษณะรายข้อ!Y35)</f>
        <v/>
      </c>
      <c r="R36" s="308" t="str">
        <f>IF(OR(นักเรียน!Q35="ออก",คุณลักษณะรายข้อ!AD35=""),"",คุณลักษณะรายข้อ!AD35)</f>
        <v/>
      </c>
      <c r="S36" s="308" t="str">
        <f>IF(OR(นักเรียน!Q35="ออก",คุณลักษณะรายข้อ!AI35=""),"",คุณลักษณะรายข้อ!AI35)</f>
        <v/>
      </c>
      <c r="T36" s="308" t="str">
        <f>IF(OR(นักเรียน!Q35="ออก",คุณลักษณะรายข้อ!AO35=""),"",คุณลักษณะรายข้อ!AO35)</f>
        <v/>
      </c>
      <c r="U36" s="308" t="str">
        <f>IF(OR(นักเรียน!Q35="ออก",คุณลักษณะรายข้อ!AT35=""),"",คุณลักษณะรายข้อ!AT35)</f>
        <v/>
      </c>
      <c r="V36" s="302" t="str">
        <f>คุณลักษณะ!Y35</f>
        <v/>
      </c>
      <c r="W36" s="302" t="str">
        <f>คุณลักษณะ!AA35</f>
        <v/>
      </c>
      <c r="X36" s="128"/>
    </row>
    <row r="37" spans="2:24" s="126" customFormat="1" ht="15.75" customHeight="1">
      <c r="B37" s="299">
        <v>31</v>
      </c>
      <c r="C37" s="300" t="str">
        <f>IF(นักเรียน!C36="","",นักเรียน!C36)</f>
        <v/>
      </c>
      <c r="D37" s="301" t="str">
        <f>IF(นักเรียน!E36="","",นักเรียน!E36)</f>
        <v/>
      </c>
      <c r="E37" s="306" t="str">
        <f>IF(OR(นักเรียน!Q36="ออก",คะแนน1!BA36=""),"",คะแนน1!BA36)</f>
        <v/>
      </c>
      <c r="F37" s="306" t="str">
        <f>IF(OR(นักเรียน!Q36="ออก",คะแนน2!BA36=""),"",คะแนน2!BA36)</f>
        <v/>
      </c>
      <c r="G37" s="308" t="str">
        <f>IF(OR(นักเรียน!Q36="ออก",คะแนน2!BB36=""),"",คะแนน2!BB36)</f>
        <v/>
      </c>
      <c r="H37" s="303" t="str">
        <f>IF(คะแนน2!BC36="","",คะแนน2!BC36)</f>
        <v/>
      </c>
      <c r="I37" s="305" t="str">
        <f>IF(OR(นักเรียน!Q36="ออก",คิดวิเคราะห์รายข้อ!I36=""),"",คิดวิเคราะห์รายข้อ!I36)</f>
        <v/>
      </c>
      <c r="J37" s="305" t="str">
        <f>IF(OR(นักเรียน!Q36="ออก",คิดวิเคราะห์รายข้อ!N36=""),"",คิดวิเคราะห์รายข้อ!N36)</f>
        <v/>
      </c>
      <c r="K37" s="305" t="str">
        <f>IF(OR(นักเรียน!Q36="ออก",คิดวิเคราะห์รายข้อ!R36=""),"",คิดวิเคราะห์รายข้อ!R36)</f>
        <v/>
      </c>
      <c r="L37" s="302" t="str">
        <f>คิดวิเคราะห์!L36</f>
        <v/>
      </c>
      <c r="M37" s="304" t="str">
        <f>คิดวิเคราะห์!N36</f>
        <v/>
      </c>
      <c r="N37" s="308" t="str">
        <f>IF(OR(นักเรียน!Q36="ออก",คุณลักษณะรายข้อ!K36=""),"",คุณลักษณะรายข้อ!K36)</f>
        <v/>
      </c>
      <c r="O37" s="308" t="str">
        <f>IF(OR(นักเรียน!Q36="ออก",คุณลักษณะรายข้อ!P36=""),"",คุณลักษณะรายข้อ!P36)</f>
        <v/>
      </c>
      <c r="P37" s="311" t="str">
        <f>IF(OR(นักเรียน!Q36="ออก",คุณลักษณะรายข้อ!T36=""),"",คุณลักษณะรายข้อ!T36)</f>
        <v/>
      </c>
      <c r="Q37" s="308" t="str">
        <f>IF(OR(นักเรียน!Q36="ออก",คุณลักษณะรายข้อ!Y36=""),"",คุณลักษณะรายข้อ!Y36)</f>
        <v/>
      </c>
      <c r="R37" s="308" t="str">
        <f>IF(OR(นักเรียน!Q36="ออก",คุณลักษณะรายข้อ!AD36=""),"",คุณลักษณะรายข้อ!AD36)</f>
        <v/>
      </c>
      <c r="S37" s="308" t="str">
        <f>IF(OR(นักเรียน!Q36="ออก",คุณลักษณะรายข้อ!AI36=""),"",คุณลักษณะรายข้อ!AI36)</f>
        <v/>
      </c>
      <c r="T37" s="308" t="str">
        <f>IF(OR(นักเรียน!Q36="ออก",คุณลักษณะรายข้อ!AO36=""),"",คุณลักษณะรายข้อ!AO36)</f>
        <v/>
      </c>
      <c r="U37" s="308" t="str">
        <f>IF(OR(นักเรียน!Q36="ออก",คุณลักษณะรายข้อ!AT36=""),"",คุณลักษณะรายข้อ!AT36)</f>
        <v/>
      </c>
      <c r="V37" s="302" t="str">
        <f>คุณลักษณะ!Y36</f>
        <v/>
      </c>
      <c r="W37" s="302" t="str">
        <f>คุณลักษณะ!AA36</f>
        <v/>
      </c>
      <c r="X37" s="128"/>
    </row>
    <row r="38" spans="2:24" s="126" customFormat="1" ht="15.75" customHeight="1">
      <c r="B38" s="299">
        <v>32</v>
      </c>
      <c r="C38" s="300" t="str">
        <f>IF(นักเรียน!C37="","",นักเรียน!C37)</f>
        <v/>
      </c>
      <c r="D38" s="301" t="str">
        <f>IF(นักเรียน!E37="","",นักเรียน!E37)</f>
        <v/>
      </c>
      <c r="E38" s="306" t="str">
        <f>IF(OR(นักเรียน!Q37="ออก",คะแนน1!BA37=""),"",คะแนน1!BA37)</f>
        <v/>
      </c>
      <c r="F38" s="306" t="str">
        <f>IF(OR(นักเรียน!Q37="ออก",คะแนน2!BA37=""),"",คะแนน2!BA37)</f>
        <v/>
      </c>
      <c r="G38" s="308" t="str">
        <f>IF(OR(นักเรียน!Q37="ออก",คะแนน2!BB37=""),"",คะแนน2!BB37)</f>
        <v/>
      </c>
      <c r="H38" s="303" t="str">
        <f>IF(คะแนน2!BC37="","",คะแนน2!BC37)</f>
        <v/>
      </c>
      <c r="I38" s="305" t="str">
        <f>IF(OR(นักเรียน!Q37="ออก",คิดวิเคราะห์รายข้อ!I37=""),"",คิดวิเคราะห์รายข้อ!I37)</f>
        <v/>
      </c>
      <c r="J38" s="305" t="str">
        <f>IF(OR(นักเรียน!Q37="ออก",คิดวิเคราะห์รายข้อ!N37=""),"",คิดวิเคราะห์รายข้อ!N37)</f>
        <v/>
      </c>
      <c r="K38" s="305" t="str">
        <f>IF(OR(นักเรียน!Q37="ออก",คิดวิเคราะห์รายข้อ!R37=""),"",คิดวิเคราะห์รายข้อ!R37)</f>
        <v/>
      </c>
      <c r="L38" s="302" t="str">
        <f>คิดวิเคราะห์!L37</f>
        <v/>
      </c>
      <c r="M38" s="304" t="str">
        <f>คิดวิเคราะห์!N37</f>
        <v/>
      </c>
      <c r="N38" s="308" t="str">
        <f>IF(OR(นักเรียน!Q37="ออก",คุณลักษณะรายข้อ!K37=""),"",คุณลักษณะรายข้อ!K37)</f>
        <v/>
      </c>
      <c r="O38" s="308" t="str">
        <f>IF(OR(นักเรียน!Q37="ออก",คุณลักษณะรายข้อ!P37=""),"",คุณลักษณะรายข้อ!P37)</f>
        <v/>
      </c>
      <c r="P38" s="311" t="str">
        <f>IF(OR(นักเรียน!Q37="ออก",คุณลักษณะรายข้อ!T37=""),"",คุณลักษณะรายข้อ!T37)</f>
        <v/>
      </c>
      <c r="Q38" s="308" t="str">
        <f>IF(OR(นักเรียน!Q37="ออก",คุณลักษณะรายข้อ!Y37=""),"",คุณลักษณะรายข้อ!Y37)</f>
        <v/>
      </c>
      <c r="R38" s="308" t="str">
        <f>IF(OR(นักเรียน!Q37="ออก",คุณลักษณะรายข้อ!AD37=""),"",คุณลักษณะรายข้อ!AD37)</f>
        <v/>
      </c>
      <c r="S38" s="308" t="str">
        <f>IF(OR(นักเรียน!Q37="ออก",คุณลักษณะรายข้อ!AI37=""),"",คุณลักษณะรายข้อ!AI37)</f>
        <v/>
      </c>
      <c r="T38" s="308" t="str">
        <f>IF(OR(นักเรียน!Q37="ออก",คุณลักษณะรายข้อ!AO37=""),"",คุณลักษณะรายข้อ!AO37)</f>
        <v/>
      </c>
      <c r="U38" s="308" t="str">
        <f>IF(OR(นักเรียน!Q37="ออก",คุณลักษณะรายข้อ!AT37=""),"",คุณลักษณะรายข้อ!AT37)</f>
        <v/>
      </c>
      <c r="V38" s="302" t="str">
        <f>คุณลักษณะ!Y37</f>
        <v/>
      </c>
      <c r="W38" s="302" t="str">
        <f>คุณลักษณะ!AA37</f>
        <v/>
      </c>
      <c r="X38" s="128"/>
    </row>
    <row r="39" spans="2:24" s="127" customFormat="1" ht="15.75" customHeight="1">
      <c r="B39" s="299">
        <v>33</v>
      </c>
      <c r="C39" s="300" t="str">
        <f>IF(นักเรียน!C38="","",นักเรียน!C38)</f>
        <v/>
      </c>
      <c r="D39" s="301" t="str">
        <f>IF(นักเรียน!E38="","",นักเรียน!E38)</f>
        <v/>
      </c>
      <c r="E39" s="306" t="str">
        <f>IF(OR(นักเรียน!Q38="ออก",คะแนน1!BA38=""),"",คะแนน1!BA38)</f>
        <v/>
      </c>
      <c r="F39" s="306" t="str">
        <f>IF(OR(นักเรียน!Q38="ออก",คะแนน2!BA38=""),"",คะแนน2!BA38)</f>
        <v/>
      </c>
      <c r="G39" s="308" t="str">
        <f>IF(OR(นักเรียน!Q38="ออก",คะแนน2!BB38=""),"",คะแนน2!BB38)</f>
        <v/>
      </c>
      <c r="H39" s="303" t="str">
        <f>IF(คะแนน2!BC38="","",คะแนน2!BC38)</f>
        <v/>
      </c>
      <c r="I39" s="305" t="str">
        <f>IF(OR(นักเรียน!Q38="ออก",คิดวิเคราะห์รายข้อ!I38=""),"",คิดวิเคราะห์รายข้อ!I38)</f>
        <v/>
      </c>
      <c r="J39" s="305" t="str">
        <f>IF(OR(นักเรียน!Q38="ออก",คิดวิเคราะห์รายข้อ!N38=""),"",คิดวิเคราะห์รายข้อ!N38)</f>
        <v/>
      </c>
      <c r="K39" s="305" t="str">
        <f>IF(OR(นักเรียน!Q38="ออก",คิดวิเคราะห์รายข้อ!R38=""),"",คิดวิเคราะห์รายข้อ!R38)</f>
        <v/>
      </c>
      <c r="L39" s="302" t="str">
        <f>คิดวิเคราะห์!L38</f>
        <v/>
      </c>
      <c r="M39" s="304" t="str">
        <f>คิดวิเคราะห์!N38</f>
        <v/>
      </c>
      <c r="N39" s="308" t="str">
        <f>IF(OR(นักเรียน!Q38="ออก",คุณลักษณะรายข้อ!K38=""),"",คุณลักษณะรายข้อ!K38)</f>
        <v/>
      </c>
      <c r="O39" s="308" t="str">
        <f>IF(OR(นักเรียน!Q38="ออก",คุณลักษณะรายข้อ!P38=""),"",คุณลักษณะรายข้อ!P38)</f>
        <v/>
      </c>
      <c r="P39" s="311" t="str">
        <f>IF(OR(นักเรียน!Q38="ออก",คุณลักษณะรายข้อ!T38=""),"",คุณลักษณะรายข้อ!T38)</f>
        <v/>
      </c>
      <c r="Q39" s="308" t="str">
        <f>IF(OR(นักเรียน!Q38="ออก",คุณลักษณะรายข้อ!Y38=""),"",คุณลักษณะรายข้อ!Y38)</f>
        <v/>
      </c>
      <c r="R39" s="308" t="str">
        <f>IF(OR(นักเรียน!Q38="ออก",คุณลักษณะรายข้อ!AD38=""),"",คุณลักษณะรายข้อ!AD38)</f>
        <v/>
      </c>
      <c r="S39" s="308" t="str">
        <f>IF(OR(นักเรียน!Q38="ออก",คุณลักษณะรายข้อ!AI38=""),"",คุณลักษณะรายข้อ!AI38)</f>
        <v/>
      </c>
      <c r="T39" s="308" t="str">
        <f>IF(OR(นักเรียน!Q38="ออก",คุณลักษณะรายข้อ!AO38=""),"",คุณลักษณะรายข้อ!AO38)</f>
        <v/>
      </c>
      <c r="U39" s="308" t="str">
        <f>IF(OR(นักเรียน!Q38="ออก",คุณลักษณะรายข้อ!AT38=""),"",คุณลักษณะรายข้อ!AT38)</f>
        <v/>
      </c>
      <c r="V39" s="302" t="str">
        <f>คุณลักษณะ!Y38</f>
        <v/>
      </c>
      <c r="W39" s="302" t="str">
        <f>คุณลักษณะ!AA38</f>
        <v/>
      </c>
      <c r="X39" s="128"/>
    </row>
    <row r="40" spans="2:24" s="127" customFormat="1" ht="15.75" customHeight="1">
      <c r="B40" s="299">
        <v>34</v>
      </c>
      <c r="C40" s="300" t="str">
        <f>IF(นักเรียน!C39="","",นักเรียน!C39)</f>
        <v/>
      </c>
      <c r="D40" s="301" t="str">
        <f>IF(นักเรียน!E39="","",นักเรียน!E39)</f>
        <v/>
      </c>
      <c r="E40" s="306" t="str">
        <f>IF(OR(นักเรียน!Q39="ออก",คะแนน1!BA39=""),"",คะแนน1!BA39)</f>
        <v/>
      </c>
      <c r="F40" s="306" t="str">
        <f>IF(OR(นักเรียน!Q39="ออก",คะแนน2!BA39=""),"",คะแนน2!BA39)</f>
        <v/>
      </c>
      <c r="G40" s="308" t="str">
        <f>IF(OR(นักเรียน!Q39="ออก",คะแนน2!BB39=""),"",คะแนน2!BB39)</f>
        <v/>
      </c>
      <c r="H40" s="303" t="str">
        <f>IF(คะแนน2!BC39="","",คะแนน2!BC39)</f>
        <v/>
      </c>
      <c r="I40" s="305" t="str">
        <f>IF(OR(นักเรียน!Q39="ออก",คิดวิเคราะห์รายข้อ!I39=""),"",คิดวิเคราะห์รายข้อ!I39)</f>
        <v/>
      </c>
      <c r="J40" s="305" t="str">
        <f>IF(OR(นักเรียน!Q39="ออก",คิดวิเคราะห์รายข้อ!N39=""),"",คิดวิเคราะห์รายข้อ!N39)</f>
        <v/>
      </c>
      <c r="K40" s="305" t="str">
        <f>IF(OR(นักเรียน!Q39="ออก",คิดวิเคราะห์รายข้อ!R39=""),"",คิดวิเคราะห์รายข้อ!R39)</f>
        <v/>
      </c>
      <c r="L40" s="302" t="str">
        <f>คิดวิเคราะห์!L39</f>
        <v/>
      </c>
      <c r="M40" s="304" t="str">
        <f>คิดวิเคราะห์!N39</f>
        <v/>
      </c>
      <c r="N40" s="308" t="str">
        <f>IF(OR(นักเรียน!Q39="ออก",คุณลักษณะรายข้อ!K39=""),"",คุณลักษณะรายข้อ!K39)</f>
        <v/>
      </c>
      <c r="O40" s="308" t="str">
        <f>IF(OR(นักเรียน!Q39="ออก",คุณลักษณะรายข้อ!P39=""),"",คุณลักษณะรายข้อ!P39)</f>
        <v/>
      </c>
      <c r="P40" s="311" t="str">
        <f>IF(OR(นักเรียน!Q39="ออก",คุณลักษณะรายข้อ!T39=""),"",คุณลักษณะรายข้อ!T39)</f>
        <v/>
      </c>
      <c r="Q40" s="308" t="str">
        <f>IF(OR(นักเรียน!Q39="ออก",คุณลักษณะรายข้อ!Y39=""),"",คุณลักษณะรายข้อ!Y39)</f>
        <v/>
      </c>
      <c r="R40" s="308" t="str">
        <f>IF(OR(นักเรียน!Q39="ออก",คุณลักษณะรายข้อ!AD39=""),"",คุณลักษณะรายข้อ!AD39)</f>
        <v/>
      </c>
      <c r="S40" s="308" t="str">
        <f>IF(OR(นักเรียน!Q39="ออก",คุณลักษณะรายข้อ!AI39=""),"",คุณลักษณะรายข้อ!AI39)</f>
        <v/>
      </c>
      <c r="T40" s="308" t="str">
        <f>IF(OR(นักเรียน!Q39="ออก",คุณลักษณะรายข้อ!AO39=""),"",คุณลักษณะรายข้อ!AO39)</f>
        <v/>
      </c>
      <c r="U40" s="308" t="str">
        <f>IF(OR(นักเรียน!Q39="ออก",คุณลักษณะรายข้อ!AT39=""),"",คุณลักษณะรายข้อ!AT39)</f>
        <v/>
      </c>
      <c r="V40" s="302" t="str">
        <f>คุณลักษณะ!Y39</f>
        <v/>
      </c>
      <c r="W40" s="302" t="str">
        <f>คุณลักษณะ!AA39</f>
        <v/>
      </c>
      <c r="X40" s="128"/>
    </row>
    <row r="41" spans="2:24" s="127" customFormat="1" ht="15.75" customHeight="1">
      <c r="B41" s="299">
        <v>35</v>
      </c>
      <c r="C41" s="300" t="str">
        <f>IF(นักเรียน!C40="","",นักเรียน!C40)</f>
        <v/>
      </c>
      <c r="D41" s="301" t="str">
        <f>IF(นักเรียน!E40="","",นักเรียน!E40)</f>
        <v/>
      </c>
      <c r="E41" s="306" t="str">
        <f>IF(OR(นักเรียน!Q40="ออก",คะแนน1!BA40=""),"",คะแนน1!BA40)</f>
        <v/>
      </c>
      <c r="F41" s="306" t="str">
        <f>IF(OR(นักเรียน!Q40="ออก",คะแนน2!BA40=""),"",คะแนน2!BA40)</f>
        <v/>
      </c>
      <c r="G41" s="308" t="str">
        <f>IF(OR(นักเรียน!Q40="ออก",คะแนน2!BB40=""),"",คะแนน2!BB40)</f>
        <v/>
      </c>
      <c r="H41" s="303" t="str">
        <f>IF(คะแนน2!BC40="","",คะแนน2!BC40)</f>
        <v/>
      </c>
      <c r="I41" s="305" t="str">
        <f>IF(OR(นักเรียน!Q40="ออก",คิดวิเคราะห์รายข้อ!I40=""),"",คิดวิเคราะห์รายข้อ!I40)</f>
        <v/>
      </c>
      <c r="J41" s="305" t="str">
        <f>IF(OR(นักเรียน!Q40="ออก",คิดวิเคราะห์รายข้อ!N40=""),"",คิดวิเคราะห์รายข้อ!N40)</f>
        <v/>
      </c>
      <c r="K41" s="305" t="str">
        <f>IF(OR(นักเรียน!Q40="ออก",คิดวิเคราะห์รายข้อ!R40=""),"",คิดวิเคราะห์รายข้อ!R40)</f>
        <v/>
      </c>
      <c r="L41" s="302" t="str">
        <f>คิดวิเคราะห์!L40</f>
        <v/>
      </c>
      <c r="M41" s="304" t="str">
        <f>คิดวิเคราะห์!N40</f>
        <v/>
      </c>
      <c r="N41" s="308" t="str">
        <f>IF(OR(นักเรียน!Q40="ออก",คุณลักษณะรายข้อ!K40=""),"",คุณลักษณะรายข้อ!K40)</f>
        <v/>
      </c>
      <c r="O41" s="308" t="str">
        <f>IF(OR(นักเรียน!Q40="ออก",คุณลักษณะรายข้อ!P40=""),"",คุณลักษณะรายข้อ!P40)</f>
        <v/>
      </c>
      <c r="P41" s="311" t="str">
        <f>IF(OR(นักเรียน!Q40="ออก",คุณลักษณะรายข้อ!T40=""),"",คุณลักษณะรายข้อ!T40)</f>
        <v/>
      </c>
      <c r="Q41" s="308" t="str">
        <f>IF(OR(นักเรียน!Q40="ออก",คุณลักษณะรายข้อ!Y40=""),"",คุณลักษณะรายข้อ!Y40)</f>
        <v/>
      </c>
      <c r="R41" s="308" t="str">
        <f>IF(OR(นักเรียน!Q40="ออก",คุณลักษณะรายข้อ!AD40=""),"",คุณลักษณะรายข้อ!AD40)</f>
        <v/>
      </c>
      <c r="S41" s="308" t="str">
        <f>IF(OR(นักเรียน!Q40="ออก",คุณลักษณะรายข้อ!AI40=""),"",คุณลักษณะรายข้อ!AI40)</f>
        <v/>
      </c>
      <c r="T41" s="308" t="str">
        <f>IF(OR(นักเรียน!Q40="ออก",คุณลักษณะรายข้อ!AO40=""),"",คุณลักษณะรายข้อ!AO40)</f>
        <v/>
      </c>
      <c r="U41" s="308" t="str">
        <f>IF(OR(นักเรียน!Q40="ออก",คุณลักษณะรายข้อ!AT40=""),"",คุณลักษณะรายข้อ!AT40)</f>
        <v/>
      </c>
      <c r="V41" s="302" t="str">
        <f>คุณลักษณะ!Y40</f>
        <v/>
      </c>
      <c r="W41" s="302" t="str">
        <f>คุณลักษณะ!AA40</f>
        <v/>
      </c>
      <c r="X41" s="128"/>
    </row>
    <row r="42" spans="2:24" s="127" customFormat="1" ht="15.75" customHeight="1">
      <c r="B42" s="299">
        <v>36</v>
      </c>
      <c r="C42" s="300" t="str">
        <f>IF(นักเรียน!C41="","",นักเรียน!C41)</f>
        <v/>
      </c>
      <c r="D42" s="301" t="str">
        <f>IF(นักเรียน!E41="","",นักเรียน!E41)</f>
        <v/>
      </c>
      <c r="E42" s="306" t="str">
        <f>IF(OR(นักเรียน!Q41="ออก",คะแนน1!BA41=""),"",คะแนน1!BA41)</f>
        <v/>
      </c>
      <c r="F42" s="306" t="str">
        <f>IF(OR(นักเรียน!Q41="ออก",คะแนน2!BA41=""),"",คะแนน2!BA41)</f>
        <v/>
      </c>
      <c r="G42" s="308" t="str">
        <f>IF(OR(นักเรียน!Q41="ออก",คะแนน2!BB41=""),"",คะแนน2!BB41)</f>
        <v/>
      </c>
      <c r="H42" s="303" t="str">
        <f>IF(คะแนน2!BC41="","",คะแนน2!BC41)</f>
        <v/>
      </c>
      <c r="I42" s="305" t="str">
        <f>IF(OR(นักเรียน!Q41="ออก",คิดวิเคราะห์รายข้อ!I41=""),"",คิดวิเคราะห์รายข้อ!I41)</f>
        <v/>
      </c>
      <c r="J42" s="305" t="str">
        <f>IF(OR(นักเรียน!Q41="ออก",คิดวิเคราะห์รายข้อ!N41=""),"",คิดวิเคราะห์รายข้อ!N41)</f>
        <v/>
      </c>
      <c r="K42" s="305" t="str">
        <f>IF(OR(นักเรียน!Q41="ออก",คิดวิเคราะห์รายข้อ!R41=""),"",คิดวิเคราะห์รายข้อ!R41)</f>
        <v/>
      </c>
      <c r="L42" s="302" t="str">
        <f>คิดวิเคราะห์!L41</f>
        <v/>
      </c>
      <c r="M42" s="304" t="str">
        <f>คิดวิเคราะห์!N41</f>
        <v/>
      </c>
      <c r="N42" s="308" t="str">
        <f>IF(OR(นักเรียน!Q41="ออก",คุณลักษณะรายข้อ!K41=""),"",คุณลักษณะรายข้อ!K41)</f>
        <v/>
      </c>
      <c r="O42" s="308" t="str">
        <f>IF(OR(นักเรียน!Q41="ออก",คุณลักษณะรายข้อ!P41=""),"",คุณลักษณะรายข้อ!P41)</f>
        <v/>
      </c>
      <c r="P42" s="311" t="str">
        <f>IF(OR(นักเรียน!Q41="ออก",คุณลักษณะรายข้อ!T41=""),"",คุณลักษณะรายข้อ!T41)</f>
        <v/>
      </c>
      <c r="Q42" s="308" t="str">
        <f>IF(OR(นักเรียน!Q41="ออก",คุณลักษณะรายข้อ!Y41=""),"",คุณลักษณะรายข้อ!Y41)</f>
        <v/>
      </c>
      <c r="R42" s="308" t="str">
        <f>IF(OR(นักเรียน!Q41="ออก",คุณลักษณะรายข้อ!AD41=""),"",คุณลักษณะรายข้อ!AD41)</f>
        <v/>
      </c>
      <c r="S42" s="308" t="str">
        <f>IF(OR(นักเรียน!Q41="ออก",คุณลักษณะรายข้อ!AI41=""),"",คุณลักษณะรายข้อ!AI41)</f>
        <v/>
      </c>
      <c r="T42" s="308" t="str">
        <f>IF(OR(นักเรียน!Q41="ออก",คุณลักษณะรายข้อ!AO41=""),"",คุณลักษณะรายข้อ!AO41)</f>
        <v/>
      </c>
      <c r="U42" s="308" t="str">
        <f>IF(OR(นักเรียน!Q41="ออก",คุณลักษณะรายข้อ!AT41=""),"",คุณลักษณะรายข้อ!AT41)</f>
        <v/>
      </c>
      <c r="V42" s="302" t="str">
        <f>คุณลักษณะ!Y41</f>
        <v/>
      </c>
      <c r="W42" s="302" t="str">
        <f>คุณลักษณะ!AA41</f>
        <v/>
      </c>
      <c r="X42" s="128"/>
    </row>
    <row r="43" spans="2:24" s="127" customFormat="1" ht="15.75" customHeight="1">
      <c r="B43" s="299">
        <v>37</v>
      </c>
      <c r="C43" s="300" t="str">
        <f>IF(นักเรียน!C42="","",นักเรียน!C42)</f>
        <v/>
      </c>
      <c r="D43" s="301" t="str">
        <f>IF(นักเรียน!E42="","",นักเรียน!E42)</f>
        <v/>
      </c>
      <c r="E43" s="306" t="str">
        <f>IF(OR(นักเรียน!Q42="ออก",คะแนน1!BA42=""),"",คะแนน1!BA42)</f>
        <v/>
      </c>
      <c r="F43" s="306" t="str">
        <f>IF(OR(นักเรียน!Q42="ออก",คะแนน2!BA42=""),"",คะแนน2!BA42)</f>
        <v/>
      </c>
      <c r="G43" s="308" t="str">
        <f>IF(OR(นักเรียน!Q42="ออก",คะแนน2!BB42=""),"",คะแนน2!BB42)</f>
        <v/>
      </c>
      <c r="H43" s="303" t="str">
        <f>IF(คะแนน2!BC42="","",คะแนน2!BC42)</f>
        <v/>
      </c>
      <c r="I43" s="305" t="str">
        <f>IF(OR(นักเรียน!Q42="ออก",คิดวิเคราะห์รายข้อ!I42=""),"",คิดวิเคราะห์รายข้อ!I42)</f>
        <v/>
      </c>
      <c r="J43" s="305" t="str">
        <f>IF(OR(นักเรียน!Q42="ออก",คิดวิเคราะห์รายข้อ!N42=""),"",คิดวิเคราะห์รายข้อ!N42)</f>
        <v/>
      </c>
      <c r="K43" s="305" t="str">
        <f>IF(OR(นักเรียน!Q42="ออก",คิดวิเคราะห์รายข้อ!R42=""),"",คิดวิเคราะห์รายข้อ!R42)</f>
        <v/>
      </c>
      <c r="L43" s="302" t="str">
        <f>คิดวิเคราะห์!L42</f>
        <v/>
      </c>
      <c r="M43" s="304" t="str">
        <f>คิดวิเคราะห์!N42</f>
        <v/>
      </c>
      <c r="N43" s="308" t="str">
        <f>IF(OR(นักเรียน!Q42="ออก",คุณลักษณะรายข้อ!K42=""),"",คุณลักษณะรายข้อ!K42)</f>
        <v/>
      </c>
      <c r="O43" s="308" t="str">
        <f>IF(OR(นักเรียน!Q42="ออก",คุณลักษณะรายข้อ!P42=""),"",คุณลักษณะรายข้อ!P42)</f>
        <v/>
      </c>
      <c r="P43" s="311" t="str">
        <f>IF(OR(นักเรียน!Q42="ออก",คุณลักษณะรายข้อ!T42=""),"",คุณลักษณะรายข้อ!T42)</f>
        <v/>
      </c>
      <c r="Q43" s="308" t="str">
        <f>IF(OR(นักเรียน!Q42="ออก",คุณลักษณะรายข้อ!Y42=""),"",คุณลักษณะรายข้อ!Y42)</f>
        <v/>
      </c>
      <c r="R43" s="308" t="str">
        <f>IF(OR(นักเรียน!Q42="ออก",คุณลักษณะรายข้อ!AD42=""),"",คุณลักษณะรายข้อ!AD42)</f>
        <v/>
      </c>
      <c r="S43" s="308" t="str">
        <f>IF(OR(นักเรียน!Q42="ออก",คุณลักษณะรายข้อ!AI42=""),"",คุณลักษณะรายข้อ!AI42)</f>
        <v/>
      </c>
      <c r="T43" s="308" t="str">
        <f>IF(OR(นักเรียน!Q42="ออก",คุณลักษณะรายข้อ!AO42=""),"",คุณลักษณะรายข้อ!AO42)</f>
        <v/>
      </c>
      <c r="U43" s="308" t="str">
        <f>IF(OR(นักเรียน!Q42="ออก",คุณลักษณะรายข้อ!AT42=""),"",คุณลักษณะรายข้อ!AT42)</f>
        <v/>
      </c>
      <c r="V43" s="302" t="str">
        <f>คุณลักษณะ!Y42</f>
        <v/>
      </c>
      <c r="W43" s="302" t="str">
        <f>คุณลักษณะ!AA42</f>
        <v/>
      </c>
      <c r="X43" s="128"/>
    </row>
    <row r="44" spans="2:24" s="127" customFormat="1" ht="15.75" customHeight="1">
      <c r="B44" s="299">
        <v>38</v>
      </c>
      <c r="C44" s="300" t="str">
        <f>IF(นักเรียน!C43="","",นักเรียน!C43)</f>
        <v/>
      </c>
      <c r="D44" s="301" t="str">
        <f>IF(นักเรียน!E43="","",นักเรียน!E43)</f>
        <v/>
      </c>
      <c r="E44" s="306" t="str">
        <f>IF(OR(นักเรียน!Q43="ออก",คะแนน1!BA43=""),"",คะแนน1!BA43)</f>
        <v/>
      </c>
      <c r="F44" s="306" t="str">
        <f>IF(OR(นักเรียน!Q43="ออก",คะแนน2!BA43=""),"",คะแนน2!BA43)</f>
        <v/>
      </c>
      <c r="G44" s="308" t="str">
        <f>IF(OR(นักเรียน!Q43="ออก",คะแนน2!BB43=""),"",คะแนน2!BB43)</f>
        <v/>
      </c>
      <c r="H44" s="303" t="str">
        <f>IF(คะแนน2!BC43="","",คะแนน2!BC43)</f>
        <v/>
      </c>
      <c r="I44" s="305" t="str">
        <f>IF(OR(นักเรียน!Q43="ออก",คิดวิเคราะห์รายข้อ!I43=""),"",คิดวิเคราะห์รายข้อ!I43)</f>
        <v/>
      </c>
      <c r="J44" s="305" t="str">
        <f>IF(OR(นักเรียน!Q43="ออก",คิดวิเคราะห์รายข้อ!N43=""),"",คิดวิเคราะห์รายข้อ!N43)</f>
        <v/>
      </c>
      <c r="K44" s="305" t="str">
        <f>IF(OR(นักเรียน!Q43="ออก",คิดวิเคราะห์รายข้อ!R43=""),"",คิดวิเคราะห์รายข้อ!R43)</f>
        <v/>
      </c>
      <c r="L44" s="302" t="str">
        <f>คิดวิเคราะห์!L43</f>
        <v/>
      </c>
      <c r="M44" s="304" t="str">
        <f>คิดวิเคราะห์!N43</f>
        <v/>
      </c>
      <c r="N44" s="308" t="str">
        <f>IF(OR(นักเรียน!Q43="ออก",คุณลักษณะรายข้อ!K43=""),"",คุณลักษณะรายข้อ!K43)</f>
        <v/>
      </c>
      <c r="O44" s="308" t="str">
        <f>IF(OR(นักเรียน!Q43="ออก",คุณลักษณะรายข้อ!P43=""),"",คุณลักษณะรายข้อ!P43)</f>
        <v/>
      </c>
      <c r="P44" s="311" t="str">
        <f>IF(OR(นักเรียน!Q43="ออก",คุณลักษณะรายข้อ!T43=""),"",คุณลักษณะรายข้อ!T43)</f>
        <v/>
      </c>
      <c r="Q44" s="308" t="str">
        <f>IF(OR(นักเรียน!Q43="ออก",คุณลักษณะรายข้อ!Y43=""),"",คุณลักษณะรายข้อ!Y43)</f>
        <v/>
      </c>
      <c r="R44" s="308" t="str">
        <f>IF(OR(นักเรียน!Q43="ออก",คุณลักษณะรายข้อ!AD43=""),"",คุณลักษณะรายข้อ!AD43)</f>
        <v/>
      </c>
      <c r="S44" s="308" t="str">
        <f>IF(OR(นักเรียน!Q43="ออก",คุณลักษณะรายข้อ!AI43=""),"",คุณลักษณะรายข้อ!AI43)</f>
        <v/>
      </c>
      <c r="T44" s="308" t="str">
        <f>IF(OR(นักเรียน!Q43="ออก",คุณลักษณะรายข้อ!AO43=""),"",คุณลักษณะรายข้อ!AO43)</f>
        <v/>
      </c>
      <c r="U44" s="308" t="str">
        <f>IF(OR(นักเรียน!Q43="ออก",คุณลักษณะรายข้อ!AT43=""),"",คุณลักษณะรายข้อ!AT43)</f>
        <v/>
      </c>
      <c r="V44" s="302" t="str">
        <f>คุณลักษณะ!Y43</f>
        <v/>
      </c>
      <c r="W44" s="302" t="str">
        <f>คุณลักษณะ!AA43</f>
        <v/>
      </c>
      <c r="X44" s="128"/>
    </row>
    <row r="45" spans="2:24" s="127" customFormat="1" ht="15.75" customHeight="1">
      <c r="B45" s="299">
        <v>39</v>
      </c>
      <c r="C45" s="300" t="str">
        <f>IF(นักเรียน!C44="","",นักเรียน!C44)</f>
        <v/>
      </c>
      <c r="D45" s="301" t="str">
        <f>IF(นักเรียน!E44="","",นักเรียน!E44)</f>
        <v/>
      </c>
      <c r="E45" s="306" t="str">
        <f>IF(OR(นักเรียน!Q44="ออก",คะแนน1!BA44=""),"",คะแนน1!BA44)</f>
        <v/>
      </c>
      <c r="F45" s="306" t="str">
        <f>IF(OR(นักเรียน!Q44="ออก",คะแนน2!BA44=""),"",คะแนน2!BA44)</f>
        <v/>
      </c>
      <c r="G45" s="308" t="str">
        <f>IF(OR(นักเรียน!Q44="ออก",คะแนน2!BB44=""),"",คะแนน2!BB44)</f>
        <v/>
      </c>
      <c r="H45" s="303" t="str">
        <f>IF(คะแนน2!BC44="","",คะแนน2!BC44)</f>
        <v/>
      </c>
      <c r="I45" s="305" t="str">
        <f>IF(OR(นักเรียน!Q44="ออก",คิดวิเคราะห์รายข้อ!I44=""),"",คิดวิเคราะห์รายข้อ!I44)</f>
        <v/>
      </c>
      <c r="J45" s="305" t="str">
        <f>IF(OR(นักเรียน!Q44="ออก",คิดวิเคราะห์รายข้อ!N44=""),"",คิดวิเคราะห์รายข้อ!N44)</f>
        <v/>
      </c>
      <c r="K45" s="305" t="str">
        <f>IF(OR(นักเรียน!Q44="ออก",คิดวิเคราะห์รายข้อ!R44=""),"",คิดวิเคราะห์รายข้อ!R44)</f>
        <v/>
      </c>
      <c r="L45" s="302" t="str">
        <f>คิดวิเคราะห์!L44</f>
        <v/>
      </c>
      <c r="M45" s="304" t="str">
        <f>คิดวิเคราะห์!N44</f>
        <v/>
      </c>
      <c r="N45" s="308" t="str">
        <f>IF(OR(นักเรียน!Q44="ออก",คุณลักษณะรายข้อ!K44=""),"",คุณลักษณะรายข้อ!K44)</f>
        <v/>
      </c>
      <c r="O45" s="308" t="str">
        <f>IF(OR(นักเรียน!Q44="ออก",คุณลักษณะรายข้อ!P44=""),"",คุณลักษณะรายข้อ!P44)</f>
        <v/>
      </c>
      <c r="P45" s="311" t="str">
        <f>IF(OR(นักเรียน!Q44="ออก",คุณลักษณะรายข้อ!T44=""),"",คุณลักษณะรายข้อ!T44)</f>
        <v/>
      </c>
      <c r="Q45" s="308" t="str">
        <f>IF(OR(นักเรียน!Q44="ออก",คุณลักษณะรายข้อ!Y44=""),"",คุณลักษณะรายข้อ!Y44)</f>
        <v/>
      </c>
      <c r="R45" s="308" t="str">
        <f>IF(OR(นักเรียน!Q44="ออก",คุณลักษณะรายข้อ!AD44=""),"",คุณลักษณะรายข้อ!AD44)</f>
        <v/>
      </c>
      <c r="S45" s="308" t="str">
        <f>IF(OR(นักเรียน!Q44="ออก",คุณลักษณะรายข้อ!AI44=""),"",คุณลักษณะรายข้อ!AI44)</f>
        <v/>
      </c>
      <c r="T45" s="308" t="str">
        <f>IF(OR(นักเรียน!Q44="ออก",คุณลักษณะรายข้อ!AO44=""),"",คุณลักษณะรายข้อ!AO44)</f>
        <v/>
      </c>
      <c r="U45" s="308" t="str">
        <f>IF(OR(นักเรียน!Q44="ออก",คุณลักษณะรายข้อ!AT44=""),"",คุณลักษณะรายข้อ!AT44)</f>
        <v/>
      </c>
      <c r="V45" s="302" t="str">
        <f>คุณลักษณะ!Y44</f>
        <v/>
      </c>
      <c r="W45" s="302" t="str">
        <f>คุณลักษณะ!AA44</f>
        <v/>
      </c>
      <c r="X45" s="128"/>
    </row>
    <row r="46" spans="2:24" s="127" customFormat="1" ht="15.75" customHeight="1">
      <c r="B46" s="299">
        <v>40</v>
      </c>
      <c r="C46" s="300" t="str">
        <f>IF(นักเรียน!C45="","",นักเรียน!C45)</f>
        <v/>
      </c>
      <c r="D46" s="301" t="str">
        <f>IF(นักเรียน!E45="","",นักเรียน!E45)</f>
        <v/>
      </c>
      <c r="E46" s="306" t="str">
        <f>IF(OR(นักเรียน!Q45="ออก",คะแนน1!BA45=""),"",คะแนน1!BA45)</f>
        <v/>
      </c>
      <c r="F46" s="306" t="str">
        <f>IF(OR(นักเรียน!Q45="ออก",คะแนน2!BA45=""),"",คะแนน2!BA45)</f>
        <v/>
      </c>
      <c r="G46" s="308" t="str">
        <f>IF(OR(นักเรียน!Q45="ออก",คะแนน2!BB45=""),"",คะแนน2!BB45)</f>
        <v/>
      </c>
      <c r="H46" s="303" t="str">
        <f>IF(คะแนน2!BC45="","",คะแนน2!BC45)</f>
        <v/>
      </c>
      <c r="I46" s="305" t="str">
        <f>IF(OR(นักเรียน!Q45="ออก",คิดวิเคราะห์รายข้อ!I45=""),"",คิดวิเคราะห์รายข้อ!I45)</f>
        <v/>
      </c>
      <c r="J46" s="305" t="str">
        <f>IF(OR(นักเรียน!Q45="ออก",คิดวิเคราะห์รายข้อ!N45=""),"",คิดวิเคราะห์รายข้อ!N45)</f>
        <v/>
      </c>
      <c r="K46" s="305" t="str">
        <f>IF(OR(นักเรียน!Q45="ออก",คิดวิเคราะห์รายข้อ!R45=""),"",คิดวิเคราะห์รายข้อ!R45)</f>
        <v/>
      </c>
      <c r="L46" s="302" t="str">
        <f>คิดวิเคราะห์!L45</f>
        <v/>
      </c>
      <c r="M46" s="304" t="str">
        <f>คิดวิเคราะห์!N45</f>
        <v/>
      </c>
      <c r="N46" s="308" t="str">
        <f>IF(OR(นักเรียน!Q45="ออก",คุณลักษณะรายข้อ!K45=""),"",คุณลักษณะรายข้อ!K45)</f>
        <v/>
      </c>
      <c r="O46" s="308" t="str">
        <f>IF(OR(นักเรียน!Q45="ออก",คุณลักษณะรายข้อ!P45=""),"",คุณลักษณะรายข้อ!P45)</f>
        <v/>
      </c>
      <c r="P46" s="311" t="str">
        <f>IF(OR(นักเรียน!Q45="ออก",คุณลักษณะรายข้อ!T45=""),"",คุณลักษณะรายข้อ!T45)</f>
        <v/>
      </c>
      <c r="Q46" s="308" t="str">
        <f>IF(OR(นักเรียน!Q45="ออก",คุณลักษณะรายข้อ!Y45=""),"",คุณลักษณะรายข้อ!Y45)</f>
        <v/>
      </c>
      <c r="R46" s="308" t="str">
        <f>IF(OR(นักเรียน!Q45="ออก",คุณลักษณะรายข้อ!AD45=""),"",คุณลักษณะรายข้อ!AD45)</f>
        <v/>
      </c>
      <c r="S46" s="308" t="str">
        <f>IF(OR(นักเรียน!Q45="ออก",คุณลักษณะรายข้อ!AI45=""),"",คุณลักษณะรายข้อ!AI45)</f>
        <v/>
      </c>
      <c r="T46" s="308" t="str">
        <f>IF(OR(นักเรียน!Q45="ออก",คุณลักษณะรายข้อ!AO45=""),"",คุณลักษณะรายข้อ!AO45)</f>
        <v/>
      </c>
      <c r="U46" s="308" t="str">
        <f>IF(OR(นักเรียน!Q45="ออก",คุณลักษณะรายข้อ!AT45=""),"",คุณลักษณะรายข้อ!AT45)</f>
        <v/>
      </c>
      <c r="V46" s="302" t="str">
        <f>คุณลักษณะ!Y45</f>
        <v/>
      </c>
      <c r="W46" s="302" t="str">
        <f>คุณลักษณะ!AA45</f>
        <v/>
      </c>
      <c r="X46" s="128"/>
    </row>
    <row r="47" spans="2:24" s="127" customFormat="1" ht="15.75" customHeight="1">
      <c r="B47" s="299">
        <v>41</v>
      </c>
      <c r="C47" s="300" t="str">
        <f>IF(นักเรียน!C46="","",นักเรียน!C46)</f>
        <v/>
      </c>
      <c r="D47" s="301" t="str">
        <f>IF(นักเรียน!E46="","",นักเรียน!E46)</f>
        <v/>
      </c>
      <c r="E47" s="306" t="str">
        <f>IF(OR(นักเรียน!Q46="ออก",คะแนน1!BA46=""),"",คะแนน1!BA46)</f>
        <v/>
      </c>
      <c r="F47" s="306" t="str">
        <f>IF(OR(นักเรียน!Q46="ออก",คะแนน2!BA46=""),"",คะแนน2!BA46)</f>
        <v/>
      </c>
      <c r="G47" s="308" t="str">
        <f>IF(OR(นักเรียน!Q46="ออก",คะแนน2!BB46=""),"",คะแนน2!BB46)</f>
        <v/>
      </c>
      <c r="H47" s="303" t="str">
        <f>IF(คะแนน2!BC46="","",คะแนน2!BC46)</f>
        <v/>
      </c>
      <c r="I47" s="305" t="str">
        <f>IF(OR(นักเรียน!Q46="ออก",คิดวิเคราะห์รายข้อ!I46=""),"",คิดวิเคราะห์รายข้อ!I46)</f>
        <v/>
      </c>
      <c r="J47" s="305" t="str">
        <f>IF(OR(นักเรียน!Q46="ออก",คิดวิเคราะห์รายข้อ!N46=""),"",คิดวิเคราะห์รายข้อ!N46)</f>
        <v/>
      </c>
      <c r="K47" s="305" t="str">
        <f>IF(OR(นักเรียน!Q46="ออก",คิดวิเคราะห์รายข้อ!R46=""),"",คิดวิเคราะห์รายข้อ!R46)</f>
        <v/>
      </c>
      <c r="L47" s="302" t="str">
        <f>คิดวิเคราะห์!L46</f>
        <v/>
      </c>
      <c r="M47" s="304" t="str">
        <f>คิดวิเคราะห์!N46</f>
        <v/>
      </c>
      <c r="N47" s="308" t="str">
        <f>IF(OR(นักเรียน!Q46="ออก",คุณลักษณะรายข้อ!K46=""),"",คุณลักษณะรายข้อ!K46)</f>
        <v/>
      </c>
      <c r="O47" s="308" t="str">
        <f>IF(OR(นักเรียน!Q46="ออก",คุณลักษณะรายข้อ!P46=""),"",คุณลักษณะรายข้อ!P46)</f>
        <v/>
      </c>
      <c r="P47" s="311" t="str">
        <f>IF(OR(นักเรียน!Q46="ออก",คุณลักษณะรายข้อ!T46=""),"",คุณลักษณะรายข้อ!T46)</f>
        <v/>
      </c>
      <c r="Q47" s="308" t="str">
        <f>IF(OR(นักเรียน!Q46="ออก",คุณลักษณะรายข้อ!Y46=""),"",คุณลักษณะรายข้อ!Y46)</f>
        <v/>
      </c>
      <c r="R47" s="308" t="str">
        <f>IF(OR(นักเรียน!Q46="ออก",คุณลักษณะรายข้อ!AD46=""),"",คุณลักษณะรายข้อ!AD46)</f>
        <v/>
      </c>
      <c r="S47" s="308" t="str">
        <f>IF(OR(นักเรียน!Q46="ออก",คุณลักษณะรายข้อ!AI46=""),"",คุณลักษณะรายข้อ!AI46)</f>
        <v/>
      </c>
      <c r="T47" s="308" t="str">
        <f>IF(OR(นักเรียน!Q46="ออก",คุณลักษณะรายข้อ!AO46=""),"",คุณลักษณะรายข้อ!AO46)</f>
        <v/>
      </c>
      <c r="U47" s="308" t="str">
        <f>IF(OR(นักเรียน!Q46="ออก",คุณลักษณะรายข้อ!AT46=""),"",คุณลักษณะรายข้อ!AT46)</f>
        <v/>
      </c>
      <c r="V47" s="302" t="str">
        <f>คุณลักษณะ!Y46</f>
        <v/>
      </c>
      <c r="W47" s="302" t="str">
        <f>คุณลักษณะ!AA46</f>
        <v/>
      </c>
      <c r="X47" s="128"/>
    </row>
    <row r="48" spans="2:24" s="127" customFormat="1" ht="15.75" customHeight="1">
      <c r="B48" s="299">
        <v>42</v>
      </c>
      <c r="C48" s="300" t="str">
        <f>IF(นักเรียน!C47="","",นักเรียน!C47)</f>
        <v/>
      </c>
      <c r="D48" s="301" t="str">
        <f>IF(นักเรียน!E47="","",นักเรียน!E47)</f>
        <v/>
      </c>
      <c r="E48" s="306" t="str">
        <f>IF(OR(นักเรียน!Q47="ออก",คะแนน1!BA47=""),"",คะแนน1!BA47)</f>
        <v/>
      </c>
      <c r="F48" s="306" t="str">
        <f>IF(OR(นักเรียน!Q47="ออก",คะแนน2!BA47=""),"",คะแนน2!BA47)</f>
        <v/>
      </c>
      <c r="G48" s="308" t="str">
        <f>IF(OR(นักเรียน!Q47="ออก",คะแนน2!BB47=""),"",คะแนน2!BB47)</f>
        <v/>
      </c>
      <c r="H48" s="303" t="str">
        <f>IF(คะแนน2!BC47="","",คะแนน2!BC47)</f>
        <v/>
      </c>
      <c r="I48" s="305" t="str">
        <f>IF(OR(นักเรียน!Q47="ออก",คิดวิเคราะห์รายข้อ!I47=""),"",คิดวิเคราะห์รายข้อ!I47)</f>
        <v/>
      </c>
      <c r="J48" s="305" t="str">
        <f>IF(OR(นักเรียน!Q47="ออก",คิดวิเคราะห์รายข้อ!N47=""),"",คิดวิเคราะห์รายข้อ!N47)</f>
        <v/>
      </c>
      <c r="K48" s="305" t="str">
        <f>IF(OR(นักเรียน!Q47="ออก",คิดวิเคราะห์รายข้อ!R47=""),"",คิดวิเคราะห์รายข้อ!R47)</f>
        <v/>
      </c>
      <c r="L48" s="302" t="str">
        <f>คิดวิเคราะห์!L47</f>
        <v/>
      </c>
      <c r="M48" s="304" t="str">
        <f>คิดวิเคราะห์!N47</f>
        <v/>
      </c>
      <c r="N48" s="308" t="str">
        <f>IF(OR(นักเรียน!Q47="ออก",คุณลักษณะรายข้อ!K47=""),"",คุณลักษณะรายข้อ!K47)</f>
        <v/>
      </c>
      <c r="O48" s="308" t="str">
        <f>IF(OR(นักเรียน!Q47="ออก",คุณลักษณะรายข้อ!P47=""),"",คุณลักษณะรายข้อ!P47)</f>
        <v/>
      </c>
      <c r="P48" s="311" t="str">
        <f>IF(OR(นักเรียน!Q47="ออก",คุณลักษณะรายข้อ!T47=""),"",คุณลักษณะรายข้อ!T47)</f>
        <v/>
      </c>
      <c r="Q48" s="308" t="str">
        <f>IF(OR(นักเรียน!Q47="ออก",คุณลักษณะรายข้อ!Y47=""),"",คุณลักษณะรายข้อ!Y47)</f>
        <v/>
      </c>
      <c r="R48" s="308" t="str">
        <f>IF(OR(นักเรียน!Q47="ออก",คุณลักษณะรายข้อ!AD47=""),"",คุณลักษณะรายข้อ!AD47)</f>
        <v/>
      </c>
      <c r="S48" s="308" t="str">
        <f>IF(OR(นักเรียน!Q47="ออก",คุณลักษณะรายข้อ!AI47=""),"",คุณลักษณะรายข้อ!AI47)</f>
        <v/>
      </c>
      <c r="T48" s="308" t="str">
        <f>IF(OR(นักเรียน!Q47="ออก",คุณลักษณะรายข้อ!AO47=""),"",คุณลักษณะรายข้อ!AO47)</f>
        <v/>
      </c>
      <c r="U48" s="308" t="str">
        <f>IF(OR(นักเรียน!Q47="ออก",คุณลักษณะรายข้อ!AT47=""),"",คุณลักษณะรายข้อ!AT47)</f>
        <v/>
      </c>
      <c r="V48" s="302" t="str">
        <f>คุณลักษณะ!Y47</f>
        <v/>
      </c>
      <c r="W48" s="302" t="str">
        <f>คุณลักษณะ!AA47</f>
        <v/>
      </c>
      <c r="X48" s="128"/>
    </row>
    <row r="49" spans="2:24" s="127" customFormat="1" ht="15.75" customHeight="1">
      <c r="B49" s="299">
        <v>43</v>
      </c>
      <c r="C49" s="300" t="str">
        <f>IF(นักเรียน!C48="","",นักเรียน!C48)</f>
        <v/>
      </c>
      <c r="D49" s="301" t="str">
        <f>IF(นักเรียน!E48="","",นักเรียน!E48)</f>
        <v/>
      </c>
      <c r="E49" s="306" t="str">
        <f>IF(OR(นักเรียน!Q48="ออก",คะแนน1!BA48=""),"",คะแนน1!BA48)</f>
        <v/>
      </c>
      <c r="F49" s="306" t="str">
        <f>IF(OR(นักเรียน!Q48="ออก",คะแนน2!BA48=""),"",คะแนน2!BA48)</f>
        <v/>
      </c>
      <c r="G49" s="308" t="str">
        <f>IF(OR(นักเรียน!Q48="ออก",คะแนน2!BB48=""),"",คะแนน2!BB48)</f>
        <v/>
      </c>
      <c r="H49" s="303" t="str">
        <f>IF(คะแนน2!BC48="","",คะแนน2!BC48)</f>
        <v/>
      </c>
      <c r="I49" s="305" t="str">
        <f>IF(OR(นักเรียน!Q48="ออก",คิดวิเคราะห์รายข้อ!I48=""),"",คิดวิเคราะห์รายข้อ!I48)</f>
        <v/>
      </c>
      <c r="J49" s="305" t="str">
        <f>IF(OR(นักเรียน!Q48="ออก",คิดวิเคราะห์รายข้อ!N48=""),"",คิดวิเคราะห์รายข้อ!N48)</f>
        <v/>
      </c>
      <c r="K49" s="305" t="str">
        <f>IF(OR(นักเรียน!Q48="ออก",คิดวิเคราะห์รายข้อ!R48=""),"",คิดวิเคราะห์รายข้อ!R48)</f>
        <v/>
      </c>
      <c r="L49" s="302" t="str">
        <f>คิดวิเคราะห์!L48</f>
        <v/>
      </c>
      <c r="M49" s="304" t="str">
        <f>คิดวิเคราะห์!N48</f>
        <v/>
      </c>
      <c r="N49" s="308" t="str">
        <f>IF(OR(นักเรียน!Q48="ออก",คุณลักษณะรายข้อ!K48=""),"",คุณลักษณะรายข้อ!K48)</f>
        <v/>
      </c>
      <c r="O49" s="308" t="str">
        <f>IF(OR(นักเรียน!Q48="ออก",คุณลักษณะรายข้อ!P48=""),"",คุณลักษณะรายข้อ!P48)</f>
        <v/>
      </c>
      <c r="P49" s="311" t="str">
        <f>IF(OR(นักเรียน!Q48="ออก",คุณลักษณะรายข้อ!T48=""),"",คุณลักษณะรายข้อ!T48)</f>
        <v/>
      </c>
      <c r="Q49" s="308" t="str">
        <f>IF(OR(นักเรียน!Q48="ออก",คุณลักษณะรายข้อ!Y48=""),"",คุณลักษณะรายข้อ!Y48)</f>
        <v/>
      </c>
      <c r="R49" s="308" t="str">
        <f>IF(OR(นักเรียน!Q48="ออก",คุณลักษณะรายข้อ!AD48=""),"",คุณลักษณะรายข้อ!AD48)</f>
        <v/>
      </c>
      <c r="S49" s="308" t="str">
        <f>IF(OR(นักเรียน!Q48="ออก",คุณลักษณะรายข้อ!AI48=""),"",คุณลักษณะรายข้อ!AI48)</f>
        <v/>
      </c>
      <c r="T49" s="308" t="str">
        <f>IF(OR(นักเรียน!Q48="ออก",คุณลักษณะรายข้อ!AO48=""),"",คุณลักษณะรายข้อ!AO48)</f>
        <v/>
      </c>
      <c r="U49" s="308" t="str">
        <f>IF(OR(นักเรียน!Q48="ออก",คุณลักษณะรายข้อ!AT48=""),"",คุณลักษณะรายข้อ!AT48)</f>
        <v/>
      </c>
      <c r="V49" s="302" t="str">
        <f>คุณลักษณะ!Y48</f>
        <v/>
      </c>
      <c r="W49" s="302" t="str">
        <f>คุณลักษณะ!AA48</f>
        <v/>
      </c>
      <c r="X49" s="128"/>
    </row>
    <row r="50" spans="2:24" s="127" customFormat="1" ht="15.75" customHeight="1">
      <c r="B50" s="299">
        <v>44</v>
      </c>
      <c r="C50" s="300" t="str">
        <f>IF(นักเรียน!C49="","",นักเรียน!C49)</f>
        <v/>
      </c>
      <c r="D50" s="301" t="str">
        <f>IF(นักเรียน!E49="","",นักเรียน!E49)</f>
        <v/>
      </c>
      <c r="E50" s="306" t="str">
        <f>IF(OR(นักเรียน!Q49="ออก",คะแนน1!BA49=""),"",คะแนน1!BA49)</f>
        <v/>
      </c>
      <c r="F50" s="306" t="str">
        <f>IF(OR(นักเรียน!Q49="ออก",คะแนน2!BA49=""),"",คะแนน2!BA49)</f>
        <v/>
      </c>
      <c r="G50" s="308" t="str">
        <f>IF(OR(นักเรียน!Q49="ออก",คะแนน2!BB49=""),"",คะแนน2!BB49)</f>
        <v/>
      </c>
      <c r="H50" s="303" t="str">
        <f>IF(คะแนน2!BC49="","",คะแนน2!BC49)</f>
        <v/>
      </c>
      <c r="I50" s="305" t="str">
        <f>IF(OR(นักเรียน!Q49="ออก",คิดวิเคราะห์รายข้อ!I49=""),"",คิดวิเคราะห์รายข้อ!I49)</f>
        <v/>
      </c>
      <c r="J50" s="305" t="str">
        <f>IF(OR(นักเรียน!Q49="ออก",คิดวิเคราะห์รายข้อ!N49=""),"",คิดวิเคราะห์รายข้อ!N49)</f>
        <v/>
      </c>
      <c r="K50" s="305" t="str">
        <f>IF(OR(นักเรียน!Q49="ออก",คิดวิเคราะห์รายข้อ!R49=""),"",คิดวิเคราะห์รายข้อ!R49)</f>
        <v/>
      </c>
      <c r="L50" s="302" t="str">
        <f>คิดวิเคราะห์!L49</f>
        <v/>
      </c>
      <c r="M50" s="304" t="str">
        <f>คิดวิเคราะห์!N49</f>
        <v/>
      </c>
      <c r="N50" s="308" t="str">
        <f>IF(OR(นักเรียน!Q49="ออก",คุณลักษณะรายข้อ!K49=""),"",คุณลักษณะรายข้อ!K49)</f>
        <v/>
      </c>
      <c r="O50" s="308" t="str">
        <f>IF(OR(นักเรียน!Q49="ออก",คุณลักษณะรายข้อ!P49=""),"",คุณลักษณะรายข้อ!P49)</f>
        <v/>
      </c>
      <c r="P50" s="311" t="str">
        <f>IF(OR(นักเรียน!Q49="ออก",คุณลักษณะรายข้อ!T49=""),"",คุณลักษณะรายข้อ!T49)</f>
        <v/>
      </c>
      <c r="Q50" s="308" t="str">
        <f>IF(OR(นักเรียน!Q49="ออก",คุณลักษณะรายข้อ!Y49=""),"",คุณลักษณะรายข้อ!Y49)</f>
        <v/>
      </c>
      <c r="R50" s="308" t="str">
        <f>IF(OR(นักเรียน!Q49="ออก",คุณลักษณะรายข้อ!AD49=""),"",คุณลักษณะรายข้อ!AD49)</f>
        <v/>
      </c>
      <c r="S50" s="308" t="str">
        <f>IF(OR(นักเรียน!Q49="ออก",คุณลักษณะรายข้อ!AI49=""),"",คุณลักษณะรายข้อ!AI49)</f>
        <v/>
      </c>
      <c r="T50" s="308" t="str">
        <f>IF(OR(นักเรียน!Q49="ออก",คุณลักษณะรายข้อ!AO49=""),"",คุณลักษณะรายข้อ!AO49)</f>
        <v/>
      </c>
      <c r="U50" s="308" t="str">
        <f>IF(OR(นักเรียน!Q49="ออก",คุณลักษณะรายข้อ!AT49=""),"",คุณลักษณะรายข้อ!AT49)</f>
        <v/>
      </c>
      <c r="V50" s="302" t="str">
        <f>คุณลักษณะ!Y49</f>
        <v/>
      </c>
      <c r="W50" s="302" t="str">
        <f>คุณลักษณะ!AA49</f>
        <v/>
      </c>
      <c r="X50" s="128"/>
    </row>
    <row r="51" spans="2:24" s="127" customFormat="1" ht="15.75" customHeight="1">
      <c r="B51" s="299">
        <v>45</v>
      </c>
      <c r="C51" s="300" t="str">
        <f>IF(นักเรียน!C50="","",นักเรียน!C50)</f>
        <v/>
      </c>
      <c r="D51" s="301" t="str">
        <f>IF(นักเรียน!E50="","",นักเรียน!E50)</f>
        <v/>
      </c>
      <c r="E51" s="306" t="str">
        <f>IF(OR(นักเรียน!Q50="ออก",คะแนน1!BA50=""),"",คะแนน1!BA50)</f>
        <v/>
      </c>
      <c r="F51" s="306" t="str">
        <f>IF(OR(นักเรียน!Q50="ออก",คะแนน2!BA50=""),"",คะแนน2!BA50)</f>
        <v/>
      </c>
      <c r="G51" s="308" t="str">
        <f>IF(OR(นักเรียน!Q50="ออก",คะแนน2!BB50=""),"",คะแนน2!BB50)</f>
        <v/>
      </c>
      <c r="H51" s="303" t="str">
        <f>IF(คะแนน2!BC50="","",คะแนน2!BC50)</f>
        <v/>
      </c>
      <c r="I51" s="305" t="str">
        <f>IF(OR(นักเรียน!Q50="ออก",คิดวิเคราะห์รายข้อ!I50=""),"",คิดวิเคราะห์รายข้อ!I50)</f>
        <v/>
      </c>
      <c r="J51" s="305" t="str">
        <f>IF(OR(นักเรียน!Q50="ออก",คิดวิเคราะห์รายข้อ!N50=""),"",คิดวิเคราะห์รายข้อ!N50)</f>
        <v/>
      </c>
      <c r="K51" s="305" t="str">
        <f>IF(OR(นักเรียน!Q50="ออก",คิดวิเคราะห์รายข้อ!R50=""),"",คิดวิเคราะห์รายข้อ!R50)</f>
        <v/>
      </c>
      <c r="L51" s="302" t="str">
        <f>คิดวิเคราะห์!L50</f>
        <v/>
      </c>
      <c r="M51" s="304" t="str">
        <f>คิดวิเคราะห์!N50</f>
        <v/>
      </c>
      <c r="N51" s="308" t="str">
        <f>IF(OR(นักเรียน!Q50="ออก",คุณลักษณะรายข้อ!K50=""),"",คุณลักษณะรายข้อ!K50)</f>
        <v/>
      </c>
      <c r="O51" s="308" t="str">
        <f>IF(OR(นักเรียน!Q50="ออก",คุณลักษณะรายข้อ!P50=""),"",คุณลักษณะรายข้อ!P50)</f>
        <v/>
      </c>
      <c r="P51" s="311" t="str">
        <f>IF(OR(นักเรียน!Q50="ออก",คุณลักษณะรายข้อ!T50=""),"",คุณลักษณะรายข้อ!T50)</f>
        <v/>
      </c>
      <c r="Q51" s="308" t="str">
        <f>IF(OR(นักเรียน!Q50="ออก",คุณลักษณะรายข้อ!Y50=""),"",คุณลักษณะรายข้อ!Y50)</f>
        <v/>
      </c>
      <c r="R51" s="308" t="str">
        <f>IF(OR(นักเรียน!Q50="ออก",คุณลักษณะรายข้อ!AD50=""),"",คุณลักษณะรายข้อ!AD50)</f>
        <v/>
      </c>
      <c r="S51" s="308" t="str">
        <f>IF(OR(นักเรียน!Q50="ออก",คุณลักษณะรายข้อ!AI50=""),"",คุณลักษณะรายข้อ!AI50)</f>
        <v/>
      </c>
      <c r="T51" s="308" t="str">
        <f>IF(OR(นักเรียน!Q50="ออก",คุณลักษณะรายข้อ!AO50=""),"",คุณลักษณะรายข้อ!AO50)</f>
        <v/>
      </c>
      <c r="U51" s="308" t="str">
        <f>IF(OR(นักเรียน!Q50="ออก",คุณลักษณะรายข้อ!AT50=""),"",คุณลักษณะรายข้อ!AT50)</f>
        <v/>
      </c>
      <c r="V51" s="302" t="str">
        <f>คุณลักษณะ!Y50</f>
        <v/>
      </c>
      <c r="W51" s="302" t="str">
        <f>คุณลักษณะ!AA50</f>
        <v/>
      </c>
      <c r="X51" s="128"/>
    </row>
    <row r="52" spans="2:24" s="127" customFormat="1" ht="15.75" customHeight="1">
      <c r="B52" s="299">
        <v>46</v>
      </c>
      <c r="C52" s="300" t="str">
        <f>IF(นักเรียน!C51="","",นักเรียน!C51)</f>
        <v/>
      </c>
      <c r="D52" s="301" t="str">
        <f>IF(นักเรียน!E51="","",นักเรียน!E51)</f>
        <v/>
      </c>
      <c r="E52" s="306" t="str">
        <f>IF(OR(นักเรียน!Q51="ออก",คะแนน1!BA51=""),"",คะแนน1!BA51)</f>
        <v/>
      </c>
      <c r="F52" s="306" t="str">
        <f>IF(OR(นักเรียน!Q51="ออก",คะแนน2!BA51=""),"",คะแนน2!BA51)</f>
        <v/>
      </c>
      <c r="G52" s="308" t="str">
        <f>IF(OR(นักเรียน!Q51="ออก",คะแนน2!BB51=""),"",คะแนน2!BB51)</f>
        <v/>
      </c>
      <c r="H52" s="303" t="str">
        <f>IF(คะแนน2!BC51="","",คะแนน2!BC51)</f>
        <v/>
      </c>
      <c r="I52" s="305" t="str">
        <f>IF(OR(นักเรียน!Q51="ออก",คิดวิเคราะห์รายข้อ!I51=""),"",คิดวิเคราะห์รายข้อ!I51)</f>
        <v/>
      </c>
      <c r="J52" s="305" t="str">
        <f>IF(OR(นักเรียน!Q51="ออก",คิดวิเคราะห์รายข้อ!N51=""),"",คิดวิเคราะห์รายข้อ!N51)</f>
        <v/>
      </c>
      <c r="K52" s="305" t="str">
        <f>IF(OR(นักเรียน!Q51="ออก",คิดวิเคราะห์รายข้อ!R51=""),"",คิดวิเคราะห์รายข้อ!R51)</f>
        <v/>
      </c>
      <c r="L52" s="302" t="str">
        <f>คิดวิเคราะห์!L51</f>
        <v/>
      </c>
      <c r="M52" s="304" t="str">
        <f>คิดวิเคราะห์!N51</f>
        <v/>
      </c>
      <c r="N52" s="308" t="str">
        <f>IF(OR(นักเรียน!Q51="ออก",คุณลักษณะรายข้อ!K51=""),"",คุณลักษณะรายข้อ!K51)</f>
        <v/>
      </c>
      <c r="O52" s="308" t="str">
        <f>IF(OR(นักเรียน!Q51="ออก",คุณลักษณะรายข้อ!P51=""),"",คุณลักษณะรายข้อ!P51)</f>
        <v/>
      </c>
      <c r="P52" s="311" t="str">
        <f>IF(OR(นักเรียน!Q51="ออก",คุณลักษณะรายข้อ!T51=""),"",คุณลักษณะรายข้อ!T51)</f>
        <v/>
      </c>
      <c r="Q52" s="308" t="str">
        <f>IF(OR(นักเรียน!Q51="ออก",คุณลักษณะรายข้อ!Y51=""),"",คุณลักษณะรายข้อ!Y51)</f>
        <v/>
      </c>
      <c r="R52" s="308" t="str">
        <f>IF(OR(นักเรียน!Q51="ออก",คุณลักษณะรายข้อ!AD51=""),"",คุณลักษณะรายข้อ!AD51)</f>
        <v/>
      </c>
      <c r="S52" s="308" t="str">
        <f>IF(OR(นักเรียน!Q51="ออก",คุณลักษณะรายข้อ!AI51=""),"",คุณลักษณะรายข้อ!AI51)</f>
        <v/>
      </c>
      <c r="T52" s="308" t="str">
        <f>IF(OR(นักเรียน!Q51="ออก",คุณลักษณะรายข้อ!AO51=""),"",คุณลักษณะรายข้อ!AO51)</f>
        <v/>
      </c>
      <c r="U52" s="308" t="str">
        <f>IF(OR(นักเรียน!Q51="ออก",คุณลักษณะรายข้อ!AT51=""),"",คุณลักษณะรายข้อ!AT51)</f>
        <v/>
      </c>
      <c r="V52" s="302" t="str">
        <f>คุณลักษณะ!Y51</f>
        <v/>
      </c>
      <c r="W52" s="302" t="str">
        <f>คุณลักษณะ!AA51</f>
        <v/>
      </c>
      <c r="X52" s="128"/>
    </row>
    <row r="53" spans="2:24" s="127" customFormat="1" ht="15.75" customHeight="1">
      <c r="B53" s="299">
        <v>47</v>
      </c>
      <c r="C53" s="300" t="str">
        <f>IF(นักเรียน!C52="","",นักเรียน!C52)</f>
        <v/>
      </c>
      <c r="D53" s="301" t="str">
        <f>IF(นักเรียน!E52="","",นักเรียน!E52)</f>
        <v/>
      </c>
      <c r="E53" s="306" t="str">
        <f>IF(OR(นักเรียน!Q52="ออก",คะแนน1!BA52=""),"",คะแนน1!BA52)</f>
        <v/>
      </c>
      <c r="F53" s="306" t="str">
        <f>IF(OR(นักเรียน!Q52="ออก",คะแนน2!BA52=""),"",คะแนน2!BA52)</f>
        <v/>
      </c>
      <c r="G53" s="308" t="str">
        <f>IF(OR(นักเรียน!Q52="ออก",คะแนน2!BB52=""),"",คะแนน2!BB52)</f>
        <v/>
      </c>
      <c r="H53" s="303" t="str">
        <f>IF(คะแนน2!BC52="","",คะแนน2!BC52)</f>
        <v/>
      </c>
      <c r="I53" s="305" t="str">
        <f>IF(OR(นักเรียน!Q52="ออก",คิดวิเคราะห์รายข้อ!I52=""),"",คิดวิเคราะห์รายข้อ!I52)</f>
        <v/>
      </c>
      <c r="J53" s="305" t="str">
        <f>IF(OR(นักเรียน!Q52="ออก",คิดวิเคราะห์รายข้อ!N52=""),"",คิดวิเคราะห์รายข้อ!N52)</f>
        <v/>
      </c>
      <c r="K53" s="305" t="str">
        <f>IF(OR(นักเรียน!Q52="ออก",คิดวิเคราะห์รายข้อ!R52=""),"",คิดวิเคราะห์รายข้อ!R52)</f>
        <v/>
      </c>
      <c r="L53" s="302" t="str">
        <f>คิดวิเคราะห์!L52</f>
        <v/>
      </c>
      <c r="M53" s="304" t="str">
        <f>คิดวิเคราะห์!N52</f>
        <v/>
      </c>
      <c r="N53" s="308" t="str">
        <f>IF(OR(นักเรียน!Q52="ออก",คุณลักษณะรายข้อ!K52=""),"",คุณลักษณะรายข้อ!K52)</f>
        <v/>
      </c>
      <c r="O53" s="308" t="str">
        <f>IF(OR(นักเรียน!Q52="ออก",คุณลักษณะรายข้อ!P52=""),"",คุณลักษณะรายข้อ!P52)</f>
        <v/>
      </c>
      <c r="P53" s="311" t="str">
        <f>IF(OR(นักเรียน!Q52="ออก",คุณลักษณะรายข้อ!T52=""),"",คุณลักษณะรายข้อ!T52)</f>
        <v/>
      </c>
      <c r="Q53" s="308" t="str">
        <f>IF(OR(นักเรียน!Q52="ออก",คุณลักษณะรายข้อ!Y52=""),"",คุณลักษณะรายข้อ!Y52)</f>
        <v/>
      </c>
      <c r="R53" s="308" t="str">
        <f>IF(OR(นักเรียน!Q52="ออก",คุณลักษณะรายข้อ!AD52=""),"",คุณลักษณะรายข้อ!AD52)</f>
        <v/>
      </c>
      <c r="S53" s="308" t="str">
        <f>IF(OR(นักเรียน!Q52="ออก",คุณลักษณะรายข้อ!AI52=""),"",คุณลักษณะรายข้อ!AI52)</f>
        <v/>
      </c>
      <c r="T53" s="308" t="str">
        <f>IF(OR(นักเรียน!Q52="ออก",คุณลักษณะรายข้อ!AO52=""),"",คุณลักษณะรายข้อ!AO52)</f>
        <v/>
      </c>
      <c r="U53" s="308" t="str">
        <f>IF(OR(นักเรียน!Q52="ออก",คุณลักษณะรายข้อ!AT52=""),"",คุณลักษณะรายข้อ!AT52)</f>
        <v/>
      </c>
      <c r="V53" s="302" t="str">
        <f>คุณลักษณะ!Y52</f>
        <v/>
      </c>
      <c r="W53" s="302" t="str">
        <f>คุณลักษณะ!AA52</f>
        <v/>
      </c>
      <c r="X53" s="128"/>
    </row>
    <row r="54" spans="2:24" s="127" customFormat="1" ht="15.75" customHeight="1">
      <c r="B54" s="299">
        <v>48</v>
      </c>
      <c r="C54" s="300" t="str">
        <f>IF(นักเรียน!C53="","",นักเรียน!C53)</f>
        <v/>
      </c>
      <c r="D54" s="301" t="str">
        <f>IF(นักเรียน!E53="","",นักเรียน!E53)</f>
        <v/>
      </c>
      <c r="E54" s="306" t="str">
        <f>IF(OR(นักเรียน!Q53="ออก",คะแนน1!BA53=""),"",คะแนน1!BA53)</f>
        <v/>
      </c>
      <c r="F54" s="306" t="str">
        <f>IF(OR(นักเรียน!Q53="ออก",คะแนน2!BA53=""),"",คะแนน2!BA53)</f>
        <v/>
      </c>
      <c r="G54" s="308" t="str">
        <f>IF(OR(นักเรียน!Q53="ออก",คะแนน2!BB53=""),"",คะแนน2!BB53)</f>
        <v/>
      </c>
      <c r="H54" s="303" t="str">
        <f>IF(คะแนน2!BC53="","",คะแนน2!BC53)</f>
        <v/>
      </c>
      <c r="I54" s="305" t="str">
        <f>IF(OR(นักเรียน!Q53="ออก",คิดวิเคราะห์รายข้อ!I53=""),"",คิดวิเคราะห์รายข้อ!I53)</f>
        <v/>
      </c>
      <c r="J54" s="305" t="str">
        <f>IF(OR(นักเรียน!Q53="ออก",คิดวิเคราะห์รายข้อ!N53=""),"",คิดวิเคราะห์รายข้อ!N53)</f>
        <v/>
      </c>
      <c r="K54" s="305" t="str">
        <f>IF(OR(นักเรียน!Q53="ออก",คิดวิเคราะห์รายข้อ!R53=""),"",คิดวิเคราะห์รายข้อ!R53)</f>
        <v/>
      </c>
      <c r="L54" s="302" t="str">
        <f>คิดวิเคราะห์!L53</f>
        <v/>
      </c>
      <c r="M54" s="304" t="str">
        <f>คิดวิเคราะห์!N53</f>
        <v/>
      </c>
      <c r="N54" s="308" t="str">
        <f>IF(OR(นักเรียน!Q53="ออก",คุณลักษณะรายข้อ!K53=""),"",คุณลักษณะรายข้อ!K53)</f>
        <v/>
      </c>
      <c r="O54" s="308" t="str">
        <f>IF(OR(นักเรียน!Q53="ออก",คุณลักษณะรายข้อ!P53=""),"",คุณลักษณะรายข้อ!P53)</f>
        <v/>
      </c>
      <c r="P54" s="311" t="str">
        <f>IF(OR(นักเรียน!Q53="ออก",คุณลักษณะรายข้อ!T53=""),"",คุณลักษณะรายข้อ!T53)</f>
        <v/>
      </c>
      <c r="Q54" s="308" t="str">
        <f>IF(OR(นักเรียน!Q53="ออก",คุณลักษณะรายข้อ!Y53=""),"",คุณลักษณะรายข้อ!Y53)</f>
        <v/>
      </c>
      <c r="R54" s="308" t="str">
        <f>IF(OR(นักเรียน!Q53="ออก",คุณลักษณะรายข้อ!AD53=""),"",คุณลักษณะรายข้อ!AD53)</f>
        <v/>
      </c>
      <c r="S54" s="308" t="str">
        <f>IF(OR(นักเรียน!Q53="ออก",คุณลักษณะรายข้อ!AI53=""),"",คุณลักษณะรายข้อ!AI53)</f>
        <v/>
      </c>
      <c r="T54" s="308" t="str">
        <f>IF(OR(นักเรียน!Q53="ออก",คุณลักษณะรายข้อ!AO53=""),"",คุณลักษณะรายข้อ!AO53)</f>
        <v/>
      </c>
      <c r="U54" s="308" t="str">
        <f>IF(OR(นักเรียน!Q53="ออก",คุณลักษณะรายข้อ!AT53=""),"",คุณลักษณะรายข้อ!AT53)</f>
        <v/>
      </c>
      <c r="V54" s="302" t="str">
        <f>คุณลักษณะ!Y53</f>
        <v/>
      </c>
      <c r="W54" s="302" t="str">
        <f>คุณลักษณะ!AA53</f>
        <v/>
      </c>
      <c r="X54" s="128"/>
    </row>
    <row r="55" spans="2:24" s="127" customFormat="1" ht="15.75" customHeight="1">
      <c r="B55" s="299">
        <v>49</v>
      </c>
      <c r="C55" s="300" t="str">
        <f>IF(นักเรียน!C54="","",นักเรียน!C54)</f>
        <v/>
      </c>
      <c r="D55" s="301" t="str">
        <f>IF(นักเรียน!E54="","",นักเรียน!E54)</f>
        <v/>
      </c>
      <c r="E55" s="306" t="str">
        <f>IF(OR(นักเรียน!Q54="ออก",คะแนน1!BA54=""),"",คะแนน1!BA54)</f>
        <v/>
      </c>
      <c r="F55" s="306" t="str">
        <f>IF(OR(นักเรียน!Q54="ออก",คะแนน2!BA54=""),"",คะแนน2!BA54)</f>
        <v/>
      </c>
      <c r="G55" s="308" t="str">
        <f>IF(OR(นักเรียน!Q54="ออก",คะแนน2!BB54=""),"",คะแนน2!BB54)</f>
        <v/>
      </c>
      <c r="H55" s="303" t="str">
        <f>IF(คะแนน2!BC54="","",คะแนน2!BC54)</f>
        <v/>
      </c>
      <c r="I55" s="305" t="str">
        <f>IF(OR(นักเรียน!Q54="ออก",คิดวิเคราะห์รายข้อ!I54=""),"",คิดวิเคราะห์รายข้อ!I54)</f>
        <v/>
      </c>
      <c r="J55" s="305" t="str">
        <f>IF(OR(นักเรียน!Q54="ออก",คิดวิเคราะห์รายข้อ!N54=""),"",คิดวิเคราะห์รายข้อ!N54)</f>
        <v/>
      </c>
      <c r="K55" s="305" t="str">
        <f>IF(OR(นักเรียน!Q54="ออก",คิดวิเคราะห์รายข้อ!R54=""),"",คิดวิเคราะห์รายข้อ!R54)</f>
        <v/>
      </c>
      <c r="L55" s="302" t="str">
        <f>คิดวิเคราะห์!L54</f>
        <v/>
      </c>
      <c r="M55" s="304" t="str">
        <f>คิดวิเคราะห์!N54</f>
        <v/>
      </c>
      <c r="N55" s="308" t="str">
        <f>IF(OR(นักเรียน!Q54="ออก",คุณลักษณะรายข้อ!K54=""),"",คุณลักษณะรายข้อ!K54)</f>
        <v/>
      </c>
      <c r="O55" s="308" t="str">
        <f>IF(OR(นักเรียน!Q54="ออก",คุณลักษณะรายข้อ!P54=""),"",คุณลักษณะรายข้อ!P54)</f>
        <v/>
      </c>
      <c r="P55" s="311" t="str">
        <f>IF(OR(นักเรียน!Q54="ออก",คุณลักษณะรายข้อ!T54=""),"",คุณลักษณะรายข้อ!T54)</f>
        <v/>
      </c>
      <c r="Q55" s="308" t="str">
        <f>IF(OR(นักเรียน!Q54="ออก",คุณลักษณะรายข้อ!Y54=""),"",คุณลักษณะรายข้อ!Y54)</f>
        <v/>
      </c>
      <c r="R55" s="308" t="str">
        <f>IF(OR(นักเรียน!Q54="ออก",คุณลักษณะรายข้อ!AD54=""),"",คุณลักษณะรายข้อ!AD54)</f>
        <v/>
      </c>
      <c r="S55" s="308" t="str">
        <f>IF(OR(นักเรียน!Q54="ออก",คุณลักษณะรายข้อ!AI54=""),"",คุณลักษณะรายข้อ!AI54)</f>
        <v/>
      </c>
      <c r="T55" s="308" t="str">
        <f>IF(OR(นักเรียน!Q54="ออก",คุณลักษณะรายข้อ!AO54=""),"",คุณลักษณะรายข้อ!AO54)</f>
        <v/>
      </c>
      <c r="U55" s="308" t="str">
        <f>IF(OR(นักเรียน!Q54="ออก",คุณลักษณะรายข้อ!AT54=""),"",คุณลักษณะรายข้อ!AT54)</f>
        <v/>
      </c>
      <c r="V55" s="302" t="str">
        <f>คุณลักษณะ!Y54</f>
        <v/>
      </c>
      <c r="W55" s="302" t="str">
        <f>คุณลักษณะ!AA54</f>
        <v/>
      </c>
      <c r="X55" s="128"/>
    </row>
    <row r="56" spans="2:24" s="127" customFormat="1" ht="15.75" customHeight="1">
      <c r="B56" s="489">
        <v>50</v>
      </c>
      <c r="C56" s="490" t="str">
        <f>IF(นักเรียน!C55="","",นักเรียน!C55)</f>
        <v/>
      </c>
      <c r="D56" s="491" t="str">
        <f>IF(นักเรียน!E55="","",นักเรียน!E55)</f>
        <v/>
      </c>
      <c r="E56" s="490" t="str">
        <f>IF(OR(นักเรียน!Q55="ออก",คะแนน1!BA55=""),"",คะแนน1!BA55)</f>
        <v/>
      </c>
      <c r="F56" s="490" t="str">
        <f>IF(OR(นักเรียน!Q55="ออก",คะแนน2!BA55=""),"",คะแนน2!BA55)</f>
        <v/>
      </c>
      <c r="G56" s="492" t="str">
        <f>IF(OR(นักเรียน!Q55="ออก",คะแนน2!BB55=""),"",คะแนน2!BB55)</f>
        <v/>
      </c>
      <c r="H56" s="493" t="str">
        <f>IF(คะแนน2!BC55="","",คะแนน2!BC55)</f>
        <v/>
      </c>
      <c r="I56" s="489" t="str">
        <f>IF(OR(นักเรียน!Q55="ออก",คิดวิเคราะห์รายข้อ!I55=""),"",คิดวิเคราะห์รายข้อ!I55)</f>
        <v/>
      </c>
      <c r="J56" s="489" t="str">
        <f>IF(OR(นักเรียน!Q55="ออก",คิดวิเคราะห์รายข้อ!N55=""),"",คิดวิเคราะห์รายข้อ!N55)</f>
        <v/>
      </c>
      <c r="K56" s="489" t="str">
        <f>IF(OR(นักเรียน!Q55="ออก",คิดวิเคราะห์รายข้อ!R55=""),"",คิดวิเคราะห์รายข้อ!R55)</f>
        <v/>
      </c>
      <c r="L56" s="492" t="str">
        <f>คิดวิเคราะห์!L55</f>
        <v/>
      </c>
      <c r="M56" s="494" t="str">
        <f>คิดวิเคราะห์!N55</f>
        <v/>
      </c>
      <c r="N56" s="492" t="str">
        <f>IF(OR(นักเรียน!Q55="ออก",คุณลักษณะรายข้อ!K55=""),"",คุณลักษณะรายข้อ!K55)</f>
        <v/>
      </c>
      <c r="O56" s="492" t="str">
        <f>IF(OR(นักเรียน!Q55="ออก",คุณลักษณะรายข้อ!P55=""),"",คุณลักษณะรายข้อ!P55)</f>
        <v/>
      </c>
      <c r="P56" s="495" t="str">
        <f>IF(OR(นักเรียน!Q55="ออก",คุณลักษณะรายข้อ!T55=""),"",คุณลักษณะรายข้อ!T55)</f>
        <v/>
      </c>
      <c r="Q56" s="492" t="str">
        <f>IF(OR(นักเรียน!Q55="ออก",คุณลักษณะรายข้อ!Y55=""),"",คุณลักษณะรายข้อ!Y55)</f>
        <v/>
      </c>
      <c r="R56" s="492" t="str">
        <f>IF(OR(นักเรียน!Q55="ออก",คุณลักษณะรายข้อ!AD55=""),"",คุณลักษณะรายข้อ!AD55)</f>
        <v/>
      </c>
      <c r="S56" s="492" t="str">
        <f>IF(OR(นักเรียน!Q55="ออก",คุณลักษณะรายข้อ!AI55=""),"",คุณลักษณะรายข้อ!AI55)</f>
        <v/>
      </c>
      <c r="T56" s="492" t="str">
        <f>IF(OR(นักเรียน!Q55="ออก",คุณลักษณะรายข้อ!AO55=""),"",คุณลักษณะรายข้อ!AO55)</f>
        <v/>
      </c>
      <c r="U56" s="492" t="str">
        <f>IF(OR(นักเรียน!Q55="ออก",คุณลักษณะรายข้อ!AT55=""),"",คุณลักษณะรายข้อ!AT55)</f>
        <v/>
      </c>
      <c r="V56" s="492" t="str">
        <f>คุณลักษณะ!Y55</f>
        <v/>
      </c>
      <c r="W56" s="492" t="str">
        <f>คุณลักษณะ!AA55</f>
        <v/>
      </c>
      <c r="X56" s="128"/>
    </row>
    <row r="57" spans="2:24" ht="16.5" customHeight="1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182"/>
      <c r="C2" s="519" t="s">
        <v>348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23"/>
      <c r="P2" s="23"/>
      <c r="Q2" s="23"/>
      <c r="R2" s="23"/>
      <c r="S2" s="23"/>
    </row>
    <row r="3" spans="1:19" ht="18.75" customHeight="1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>
      <c r="A31" s="23"/>
      <c r="B31" s="23"/>
      <c r="C31" s="181"/>
      <c r="D31" s="176"/>
      <c r="E31" s="176"/>
      <c r="F31" s="520" t="s">
        <v>359</v>
      </c>
      <c r="G31" s="520"/>
      <c r="H31" s="520"/>
      <c r="I31" s="520"/>
      <c r="J31" s="520"/>
      <c r="K31" s="520"/>
      <c r="L31" s="520"/>
      <c r="M31" s="520"/>
      <c r="N31" s="520"/>
      <c r="O31" s="23"/>
      <c r="P31" s="23"/>
      <c r="Q31" s="23"/>
      <c r="R31" s="23"/>
      <c r="S31" s="23"/>
    </row>
    <row r="32" spans="1:19" ht="37.5" customHeight="1">
      <c r="A32" s="23"/>
      <c r="B32" s="23"/>
      <c r="C32" s="181"/>
      <c r="D32" s="176"/>
      <c r="E32" s="176"/>
      <c r="F32" s="521" t="s">
        <v>361</v>
      </c>
      <c r="G32" s="521"/>
      <c r="H32" s="521"/>
      <c r="I32" s="521"/>
      <c r="J32" s="521"/>
      <c r="K32" s="521"/>
      <c r="L32" s="521"/>
      <c r="M32" s="521"/>
      <c r="N32" s="521"/>
      <c r="O32" s="23"/>
      <c r="P32" s="23"/>
      <c r="Q32" s="23"/>
      <c r="R32" s="23"/>
      <c r="S32" s="23"/>
    </row>
    <row r="33" spans="1:19" ht="21" customHeight="1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>
      <c r="A58" s="23"/>
      <c r="B58" s="23"/>
      <c r="C58" s="181"/>
      <c r="E58" s="176" t="s">
        <v>505</v>
      </c>
      <c r="F58" s="176"/>
      <c r="G58" s="176"/>
      <c r="K58" s="522" t="s">
        <v>314</v>
      </c>
      <c r="L58" s="522"/>
      <c r="M58" s="522"/>
      <c r="N58" s="522"/>
      <c r="O58" s="23"/>
      <c r="P58" s="23"/>
      <c r="Q58" s="23"/>
      <c r="R58" s="23"/>
      <c r="S58" s="23"/>
    </row>
    <row r="59" spans="1:19" ht="18.75" customHeight="1">
      <c r="A59" s="23"/>
      <c r="B59" s="23"/>
      <c r="C59" s="181"/>
      <c r="E59" s="176" t="s">
        <v>506</v>
      </c>
      <c r="F59" s="176"/>
      <c r="G59" s="176"/>
      <c r="I59" s="176"/>
      <c r="K59" s="518" t="s">
        <v>513</v>
      </c>
      <c r="L59" s="518"/>
      <c r="M59" s="518"/>
      <c r="N59" s="518"/>
      <c r="O59" s="23"/>
      <c r="P59" s="23"/>
      <c r="Q59" s="23"/>
      <c r="R59" s="23"/>
      <c r="S59" s="23"/>
    </row>
    <row r="60" spans="1:19" ht="18.75" customHeight="1">
      <c r="A60" s="23"/>
      <c r="B60" s="23"/>
      <c r="C60" s="181"/>
      <c r="E60" s="176" t="s">
        <v>507</v>
      </c>
      <c r="F60" s="176"/>
      <c r="G60" s="176"/>
      <c r="I60" s="176"/>
      <c r="K60" s="518" t="s">
        <v>514</v>
      </c>
      <c r="L60" s="518"/>
      <c r="M60" s="518"/>
      <c r="N60" s="518"/>
      <c r="O60" s="23"/>
      <c r="P60" s="23"/>
      <c r="Q60" s="23"/>
      <c r="R60" s="23"/>
      <c r="S60" s="23"/>
    </row>
    <row r="61" spans="1:19" ht="18.75" customHeight="1">
      <c r="A61" s="23"/>
      <c r="B61" s="23"/>
      <c r="C61" s="181"/>
      <c r="E61" s="176" t="s">
        <v>508</v>
      </c>
      <c r="F61" s="176"/>
      <c r="G61" s="176"/>
      <c r="I61" s="176"/>
      <c r="K61" s="518" t="s">
        <v>515</v>
      </c>
      <c r="L61" s="518"/>
      <c r="M61" s="518"/>
      <c r="N61" s="518"/>
      <c r="O61" s="23"/>
      <c r="P61" s="23"/>
      <c r="Q61" s="23"/>
      <c r="R61" s="23"/>
      <c r="S61" s="23"/>
    </row>
    <row r="62" spans="1:19" ht="18.75" customHeight="1">
      <c r="A62" s="23"/>
      <c r="B62" s="23"/>
      <c r="C62" s="181"/>
      <c r="E62" s="176"/>
      <c r="F62" s="176"/>
      <c r="G62" s="176"/>
      <c r="H62" s="191" t="s">
        <v>380</v>
      </c>
      <c r="K62" s="518" t="s">
        <v>516</v>
      </c>
      <c r="L62" s="518"/>
      <c r="M62" s="518"/>
      <c r="N62" s="518"/>
      <c r="O62" s="23"/>
      <c r="P62" s="23"/>
      <c r="Q62" s="23"/>
      <c r="R62" s="23"/>
      <c r="S62" s="23"/>
    </row>
    <row r="63" spans="1:19" ht="18.75" customHeight="1">
      <c r="A63" s="23"/>
      <c r="B63" s="23"/>
      <c r="C63" s="181"/>
      <c r="E63" s="176" t="s">
        <v>509</v>
      </c>
      <c r="F63" s="176"/>
      <c r="G63" s="176"/>
      <c r="I63" s="176"/>
      <c r="K63" s="518" t="s">
        <v>517</v>
      </c>
      <c r="L63" s="518"/>
      <c r="M63" s="518"/>
      <c r="N63" s="518"/>
      <c r="O63" s="23"/>
      <c r="P63" s="23"/>
      <c r="Q63" s="23"/>
      <c r="R63" s="23"/>
      <c r="S63" s="23"/>
    </row>
    <row r="64" spans="1:19" ht="18.75" customHeight="1">
      <c r="A64" s="23"/>
      <c r="B64" s="23"/>
      <c r="C64" s="181"/>
      <c r="E64" s="176"/>
      <c r="F64" s="176"/>
      <c r="G64" s="176"/>
      <c r="I64" s="176"/>
      <c r="K64" s="518" t="s">
        <v>518</v>
      </c>
      <c r="L64" s="518"/>
      <c r="M64" s="518"/>
      <c r="N64" s="518"/>
      <c r="O64" s="23"/>
      <c r="P64" s="23"/>
      <c r="Q64" s="23"/>
      <c r="R64" s="23"/>
      <c r="S64" s="23"/>
    </row>
    <row r="65" spans="1:19" ht="18.75" customHeight="1">
      <c r="A65" s="23"/>
      <c r="B65" s="23"/>
      <c r="C65" s="181"/>
      <c r="E65" s="176" t="s">
        <v>510</v>
      </c>
      <c r="F65" s="176"/>
      <c r="G65" s="176"/>
      <c r="I65" s="176"/>
      <c r="K65" s="518" t="s">
        <v>519</v>
      </c>
      <c r="L65" s="518"/>
      <c r="M65" s="518"/>
      <c r="N65" s="518"/>
      <c r="O65" s="23"/>
      <c r="P65" s="23"/>
      <c r="Q65" s="23"/>
      <c r="R65" s="23"/>
      <c r="S65" s="23"/>
    </row>
    <row r="66" spans="1:19" ht="18.75" customHeight="1">
      <c r="A66" s="23"/>
      <c r="B66" s="23"/>
      <c r="C66" s="181"/>
      <c r="E66" s="176" t="s">
        <v>511</v>
      </c>
      <c r="F66" s="176"/>
      <c r="G66" s="176"/>
      <c r="I66" s="176"/>
      <c r="K66" s="518" t="s">
        <v>520</v>
      </c>
      <c r="L66" s="518"/>
      <c r="M66" s="518"/>
      <c r="N66" s="518"/>
      <c r="O66" s="23"/>
      <c r="P66" s="23"/>
      <c r="Q66" s="23"/>
      <c r="R66" s="23"/>
      <c r="S66" s="23"/>
    </row>
    <row r="67" spans="1:19" ht="18.75" customHeight="1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>
      <c r="A75" s="23"/>
      <c r="B75" s="23"/>
      <c r="C75" s="181" t="s">
        <v>407</v>
      </c>
      <c r="E75" s="176"/>
      <c r="F75" s="176"/>
      <c r="J75" s="523" t="s">
        <v>625</v>
      </c>
      <c r="K75" s="523"/>
      <c r="L75" s="523"/>
      <c r="M75" s="523"/>
      <c r="N75" s="181"/>
      <c r="O75" s="23"/>
      <c r="P75" s="23"/>
      <c r="Q75" s="23"/>
      <c r="R75" s="23"/>
      <c r="S75" s="23"/>
    </row>
    <row r="76" spans="1:19" ht="19.5" customHeight="1">
      <c r="A76" s="23"/>
      <c r="B76" s="23"/>
      <c r="C76" s="181"/>
      <c r="G76" s="462"/>
      <c r="H76" s="462"/>
      <c r="I76" s="461" t="s">
        <v>408</v>
      </c>
      <c r="J76" s="523" t="s">
        <v>626</v>
      </c>
      <c r="K76" s="523"/>
      <c r="L76" s="523"/>
      <c r="M76" s="523"/>
      <c r="N76" s="523"/>
      <c r="O76" s="23"/>
      <c r="P76" s="23"/>
      <c r="Q76" s="23"/>
      <c r="R76" s="23"/>
      <c r="S76" s="23"/>
    </row>
    <row r="77" spans="1:19" ht="21" customHeight="1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>
      <c r="A80" s="23"/>
      <c r="B80" s="23"/>
      <c r="C80" s="517" t="s">
        <v>411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23"/>
      <c r="P80" s="23"/>
      <c r="Q80" s="23"/>
      <c r="R80" s="23"/>
      <c r="S80" s="23"/>
    </row>
    <row r="81" spans="1:19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15" customWidth="1"/>
    <col min="2" max="9" width="9.140625" style="415"/>
    <col min="10" max="10" width="8" style="415" customWidth="1"/>
    <col min="11" max="11" width="7.140625" style="415" customWidth="1"/>
    <col min="12" max="12" width="5.7109375" style="415" customWidth="1"/>
    <col min="13" max="13" width="7.85546875" style="415" customWidth="1"/>
    <col min="14" max="16" width="9.140625" style="415"/>
    <col min="17" max="17" width="22.28515625" style="415" customWidth="1"/>
    <col min="18" max="27" width="11.85546875" style="415" customWidth="1"/>
    <col min="28" max="16384" width="9.140625" style="415"/>
  </cols>
  <sheetData>
    <row r="1" spans="2:29" ht="40.5" customHeight="1"/>
    <row r="2" spans="2:29" ht="18.75" customHeight="1">
      <c r="B2" s="748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</row>
    <row r="3" spans="2:29" ht="18.75" customHeight="1">
      <c r="B3" s="750" t="str">
        <f>"  โรงเรียน"&amp;Home!C3&amp;"  "&amp;Home!C4</f>
        <v xml:space="preserve">  โรงเรียนบ้านโสกน้ำขุ่น  สำนักงานเขตพื้นที่การศึกษาประถมศึกษานครราชสีมา เขต ๖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2:29" ht="18.75" customHeight="1">
      <c r="B4" s="749" t="str">
        <f>"วิชา"&amp;Home!C11&amp;"   ชั้น"&amp;Home!C9</f>
        <v>วิชา   ชั้น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</row>
    <row r="5" spans="2:29" ht="26.25" customHeight="1">
      <c r="B5" s="417"/>
      <c r="C5" s="418" t="s">
        <v>571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</row>
    <row r="6" spans="2:29" ht="18.75" customHeight="1"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P6" s="419"/>
      <c r="Q6" s="419"/>
      <c r="R6" s="420" t="str">
        <f>ปก!O13</f>
        <v>ไม่ผ่าน</v>
      </c>
      <c r="S6" s="420" t="str">
        <f>ปก!M13</f>
        <v>ผ่าน</v>
      </c>
      <c r="T6" s="420">
        <f>ปก!L13</f>
        <v>0</v>
      </c>
      <c r="U6" s="420">
        <f>ปก!K13</f>
        <v>1</v>
      </c>
      <c r="V6" s="420">
        <f>ปก!J13</f>
        <v>1.5</v>
      </c>
      <c r="W6" s="420">
        <f>ปก!I13</f>
        <v>2</v>
      </c>
      <c r="X6" s="420">
        <f>ปก!H13</f>
        <v>2.5</v>
      </c>
      <c r="Y6" s="420">
        <f>ปก!G13</f>
        <v>3</v>
      </c>
      <c r="Z6" s="420">
        <f>ปก!F13</f>
        <v>3.5</v>
      </c>
      <c r="AA6" s="420">
        <f>ปก!E13</f>
        <v>4</v>
      </c>
      <c r="AB6" s="419"/>
      <c r="AC6" s="419"/>
    </row>
    <row r="7" spans="2:29" ht="18.75" customHeight="1"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P7" s="419"/>
      <c r="Q7" s="419" t="str">
        <f>"วิชา"&amp;Home!C11</f>
        <v>วิชา</v>
      </c>
      <c r="R7" s="420" t="str">
        <f>ปก!O14</f>
        <v>-</v>
      </c>
      <c r="S7" s="420" t="str">
        <f>ปก!M14</f>
        <v>-</v>
      </c>
      <c r="T7" s="420" t="str">
        <f>ปก!L14</f>
        <v>-</v>
      </c>
      <c r="U7" s="420" t="str">
        <f>ปก!K14</f>
        <v>-</v>
      </c>
      <c r="V7" s="420" t="str">
        <f>ปก!J14</f>
        <v>-</v>
      </c>
      <c r="W7" s="420" t="str">
        <f>ปก!I14</f>
        <v>-</v>
      </c>
      <c r="X7" s="420" t="str">
        <f>ปก!H14</f>
        <v>-</v>
      </c>
      <c r="Y7" s="420" t="str">
        <f>ปก!G14</f>
        <v>-</v>
      </c>
      <c r="Z7" s="420" t="str">
        <f>ปก!F14</f>
        <v>-</v>
      </c>
      <c r="AA7" s="420" t="str">
        <f>ปก!E14</f>
        <v>-</v>
      </c>
      <c r="AB7" s="419"/>
      <c r="AC7" s="419"/>
    </row>
    <row r="8" spans="2:29" ht="18.75" customHeight="1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</row>
    <row r="9" spans="2:29" ht="18.75" customHeight="1"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</row>
    <row r="10" spans="2:29" ht="18.75" customHeight="1"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P10" s="419"/>
      <c r="Q10" s="419"/>
      <c r="R10" s="419" t="s">
        <v>561</v>
      </c>
      <c r="S10" s="419"/>
      <c r="T10" s="419"/>
      <c r="U10" s="419"/>
      <c r="V10" s="419"/>
      <c r="W10" s="419"/>
      <c r="AA10" s="419"/>
      <c r="AB10" s="419"/>
      <c r="AC10" s="419"/>
    </row>
    <row r="11" spans="2:29" ht="18.75" customHeight="1"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P11" s="419"/>
      <c r="Q11" s="419"/>
      <c r="R11" s="420" t="s">
        <v>569</v>
      </c>
      <c r="S11" s="420" t="s">
        <v>568</v>
      </c>
      <c r="T11" s="420" t="s">
        <v>567</v>
      </c>
      <c r="U11" s="420" t="s">
        <v>566</v>
      </c>
      <c r="V11" s="419"/>
      <c r="W11" s="419"/>
      <c r="X11" s="419"/>
      <c r="Y11" s="419"/>
      <c r="Z11" s="419"/>
      <c r="AA11" s="419"/>
      <c r="AB11" s="419"/>
      <c r="AC11" s="419"/>
    </row>
    <row r="12" spans="2:29" ht="18.75" customHeight="1"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P12" s="419"/>
      <c r="Q12" s="419" t="s">
        <v>562</v>
      </c>
      <c r="R12" s="420" t="str">
        <f>ปก!H19</f>
        <v>-</v>
      </c>
      <c r="S12" s="420" t="str">
        <f>ปก!F19</f>
        <v>-</v>
      </c>
      <c r="T12" s="420" t="str">
        <f>ปก!D19</f>
        <v>-</v>
      </c>
      <c r="U12" s="420" t="str">
        <f>ปก!B19</f>
        <v>-</v>
      </c>
      <c r="V12" s="419"/>
      <c r="W12" s="419"/>
      <c r="X12" s="419"/>
      <c r="Y12" s="419"/>
      <c r="Z12" s="419"/>
      <c r="AA12" s="419"/>
      <c r="AB12" s="419"/>
      <c r="AC12" s="419"/>
    </row>
    <row r="13" spans="2:29" ht="18.75" customHeight="1">
      <c r="B13" s="416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P13" s="419"/>
      <c r="Q13" s="419" t="s">
        <v>563</v>
      </c>
      <c r="R13" s="420" t="str">
        <f>ปก!Q19</f>
        <v>-</v>
      </c>
      <c r="S13" s="420" t="str">
        <f>ปก!O19</f>
        <v>-</v>
      </c>
      <c r="T13" s="420" t="str">
        <f>ปก!M19</f>
        <v>-</v>
      </c>
      <c r="U13" s="420" t="str">
        <f>ปก!K19</f>
        <v>-</v>
      </c>
      <c r="V13" s="419"/>
      <c r="W13" s="419"/>
      <c r="X13" s="419"/>
      <c r="Y13" s="419"/>
      <c r="Z13" s="419"/>
      <c r="AA13" s="419"/>
      <c r="AB13" s="419"/>
      <c r="AC13" s="419"/>
    </row>
    <row r="14" spans="2:29" ht="18.75" customHeight="1"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419"/>
    </row>
    <row r="15" spans="2:29" ht="18.75" customHeight="1"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P15" s="419"/>
      <c r="Q15" s="419"/>
      <c r="R15" s="419" t="s">
        <v>564</v>
      </c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</row>
    <row r="16" spans="2:29" ht="18.75" customHeight="1"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P16" s="419"/>
      <c r="Q16" s="419"/>
      <c r="R16" s="419" t="s">
        <v>526</v>
      </c>
      <c r="S16" s="419" t="s">
        <v>527</v>
      </c>
      <c r="T16" s="419" t="s">
        <v>565</v>
      </c>
      <c r="U16" s="419"/>
      <c r="V16" s="419"/>
      <c r="W16" s="419"/>
      <c r="X16" s="419"/>
      <c r="Y16" s="419"/>
      <c r="Z16" s="419"/>
      <c r="AA16" s="419"/>
      <c r="AB16" s="419"/>
      <c r="AC16" s="419"/>
    </row>
    <row r="17" spans="2:29" ht="18.75" customHeight="1"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P17" s="419"/>
      <c r="Q17" s="419" t="s">
        <v>564</v>
      </c>
      <c r="R17" s="421" t="e">
        <f>AVERAGE(รายงาน1!E7:E56)</f>
        <v>#DIV/0!</v>
      </c>
      <c r="S17" s="422" t="e">
        <f>AVERAGE(รายงาน1!F7:F56)</f>
        <v>#DIV/0!</v>
      </c>
      <c r="T17" s="422" t="e">
        <f>AVERAGE(รายงาน1!G7:G56)</f>
        <v>#DIV/0!</v>
      </c>
      <c r="U17" s="419"/>
      <c r="V17" s="419"/>
      <c r="W17" s="419"/>
      <c r="X17" s="419"/>
      <c r="Y17" s="419"/>
      <c r="Z17" s="419"/>
      <c r="AA17" s="419"/>
      <c r="AB17" s="419"/>
      <c r="AC17" s="419"/>
    </row>
    <row r="18" spans="2:29" ht="11.25" customHeight="1">
      <c r="B18" s="416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</row>
    <row r="19" spans="2:29" ht="16.5" customHeight="1">
      <c r="B19" s="416"/>
      <c r="C19" s="416" t="s">
        <v>561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</row>
    <row r="20" spans="2:29" ht="18.75" customHeight="1">
      <c r="B20" s="416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</row>
    <row r="21" spans="2:29" ht="18.75" customHeight="1"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</row>
    <row r="22" spans="2:29" ht="18.75" customHeight="1"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</row>
    <row r="23" spans="2:29" ht="18.75" customHeight="1"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</row>
    <row r="24" spans="2:29" ht="18.75" customHeight="1"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</row>
    <row r="25" spans="2:29" ht="18.75" customHeight="1"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</row>
    <row r="26" spans="2:29" ht="18.75" customHeight="1"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</row>
    <row r="27" spans="2:29" ht="18.75" customHeight="1"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</row>
    <row r="28" spans="2:29" ht="18.75" customHeight="1"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</row>
    <row r="29" spans="2:29" ht="18.75" customHeight="1"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</row>
    <row r="30" spans="2:29" ht="18.75" customHeight="1"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16"/>
    </row>
    <row r="31" spans="2:29" ht="18.75" customHeight="1"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</row>
    <row r="32" spans="2:29" ht="6" customHeight="1"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</row>
    <row r="33" spans="2:13" ht="18.75" customHeight="1">
      <c r="B33" s="416"/>
      <c r="C33" s="416" t="s">
        <v>570</v>
      </c>
      <c r="D33" s="416"/>
      <c r="E33" s="416"/>
      <c r="F33" s="416"/>
      <c r="G33" s="416"/>
      <c r="H33" s="416"/>
      <c r="I33" s="416"/>
      <c r="J33" s="416"/>
      <c r="K33" s="416"/>
      <c r="L33" s="416"/>
      <c r="M33" s="416"/>
    </row>
    <row r="34" spans="2:13" ht="18.75" customHeight="1"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</row>
    <row r="35" spans="2:13" ht="18.75" customHeight="1"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</row>
    <row r="36" spans="2:13" ht="18.75" customHeight="1"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</row>
    <row r="37" spans="2:13" ht="18.75" customHeight="1"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</row>
    <row r="38" spans="2:13"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</row>
    <row r="39" spans="2:13"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</row>
    <row r="40" spans="2:13"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</row>
    <row r="41" spans="2:13"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</row>
    <row r="42" spans="2:13"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</row>
    <row r="43" spans="2:13" ht="19.5" customHeight="1"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</row>
    <row r="44" spans="2:13" ht="19.5" customHeight="1">
      <c r="B44" s="425"/>
      <c r="C44" s="747" t="str">
        <f>IF(Home!C15="","","ลงชื่อ                                       ผู้สอน")</f>
        <v/>
      </c>
      <c r="D44" s="747"/>
      <c r="E44" s="747"/>
      <c r="F44" s="747"/>
      <c r="G44" s="425"/>
      <c r="H44" s="425" t="str">
        <f>IF(Home!C19="","","ลงชื่อ")</f>
        <v/>
      </c>
      <c r="I44" s="425"/>
      <c r="J44" s="425"/>
      <c r="K44" s="425"/>
      <c r="L44" s="425"/>
      <c r="M44" s="425"/>
    </row>
    <row r="45" spans="2:13" ht="19.5" customHeight="1">
      <c r="B45" s="425"/>
      <c r="C45" s="746" t="str">
        <f>IF(Home!C15="","","("&amp;Home!C15&amp;")")</f>
        <v/>
      </c>
      <c r="D45" s="746"/>
      <c r="E45" s="746"/>
      <c r="F45" s="746"/>
      <c r="G45" s="425"/>
      <c r="H45" s="746" t="str">
        <f>IF(Home!C19="","","("&amp;Home!C19&amp;")")</f>
        <v/>
      </c>
      <c r="I45" s="746"/>
      <c r="J45" s="746"/>
      <c r="K45" s="746"/>
      <c r="L45" s="426"/>
      <c r="M45" s="425"/>
    </row>
    <row r="46" spans="2:13" ht="19.5" customHeight="1">
      <c r="B46" s="425"/>
      <c r="C46" s="745" t="str">
        <f>IF(Home!C15="","","ตำแหน่ง "&amp;Home!F14&amp;"โรงเรียน"&amp;Home!C3)</f>
        <v/>
      </c>
      <c r="D46" s="745"/>
      <c r="E46" s="745"/>
      <c r="F46" s="745"/>
      <c r="G46" s="745"/>
      <c r="H46" s="745" t="str">
        <f>IF(Home!C19="","","ตำแหน่ง "&amp;Home!F19&amp;"โรงเรียน"&amp;Home!C3)</f>
        <v/>
      </c>
      <c r="I46" s="745"/>
      <c r="J46" s="745"/>
      <c r="K46" s="745"/>
      <c r="L46" s="745"/>
      <c r="M46" s="745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>
      <c r="A3" s="177"/>
      <c r="B3" s="180"/>
      <c r="C3" s="752" t="s">
        <v>317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180"/>
      <c r="Q3" s="177"/>
      <c r="R3" s="177"/>
    </row>
    <row r="4" spans="1:18">
      <c r="A4" s="177"/>
      <c r="B4" s="180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180"/>
      <c r="Q4" s="177"/>
      <c r="R4" s="177"/>
    </row>
    <row r="5" spans="1:18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>
      <c r="A22" s="177"/>
      <c r="B22" s="176"/>
      <c r="C22" s="181"/>
      <c r="D22" s="181"/>
      <c r="E22" s="181"/>
      <c r="F22" s="181" t="s">
        <v>339</v>
      </c>
      <c r="G22" s="181"/>
      <c r="H22" s="523" t="s">
        <v>624</v>
      </c>
      <c r="I22" s="523"/>
      <c r="J22" s="523"/>
      <c r="K22" s="523"/>
      <c r="L22" s="523"/>
      <c r="M22" s="461"/>
      <c r="N22" s="181"/>
      <c r="O22" s="181"/>
      <c r="P22" s="176"/>
      <c r="Q22" s="177"/>
      <c r="R22" s="177"/>
    </row>
    <row r="23" spans="1:18" ht="15.75" customHeight="1">
      <c r="A23" s="177"/>
      <c r="B23" s="176"/>
      <c r="C23" s="181"/>
      <c r="D23" s="181"/>
      <c r="E23" s="181"/>
      <c r="F23" s="461"/>
      <c r="G23" s="461"/>
      <c r="H23" s="523" t="s">
        <v>626</v>
      </c>
      <c r="I23" s="523"/>
      <c r="J23" s="523"/>
      <c r="K23" s="523"/>
      <c r="L23" s="523"/>
      <c r="M23" s="461"/>
      <c r="N23" s="461"/>
      <c r="O23" s="461"/>
      <c r="P23" s="176"/>
      <c r="Q23" s="177"/>
      <c r="R23" s="177"/>
    </row>
    <row r="24" spans="1:18" ht="15.75" customHeight="1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>
      <c r="A25" s="177"/>
      <c r="B25" s="176"/>
      <c r="C25" s="181"/>
      <c r="D25" s="181"/>
      <c r="E25" s="181"/>
      <c r="F25" s="181" t="s">
        <v>339</v>
      </c>
      <c r="G25" s="181"/>
      <c r="H25" s="523" t="s">
        <v>625</v>
      </c>
      <c r="I25" s="523"/>
      <c r="J25" s="523"/>
      <c r="K25" s="523"/>
      <c r="L25" s="523"/>
      <c r="M25" s="461"/>
      <c r="N25" s="461"/>
      <c r="O25" s="461"/>
      <c r="P25" s="176"/>
      <c r="Q25" s="177"/>
      <c r="R25" s="177"/>
    </row>
    <row r="26" spans="1:18" ht="15.75" customHeight="1">
      <c r="A26" s="177"/>
      <c r="B26" s="176"/>
      <c r="C26" s="181"/>
      <c r="D26" s="181"/>
      <c r="E26" s="181"/>
      <c r="F26" s="523"/>
      <c r="G26" s="523"/>
      <c r="H26" s="523"/>
      <c r="I26" s="523"/>
      <c r="J26" s="523"/>
      <c r="K26" s="523"/>
      <c r="L26" s="523"/>
      <c r="M26" s="523"/>
      <c r="N26" s="523"/>
      <c r="O26" s="181"/>
      <c r="P26" s="176"/>
      <c r="Q26" s="177"/>
      <c r="R26" s="177"/>
    </row>
    <row r="27" spans="1:18" ht="15.75" customHeight="1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>
      <c r="A28" s="177"/>
      <c r="B28" s="176"/>
      <c r="C28" s="181"/>
      <c r="D28" s="181"/>
      <c r="E28" s="181"/>
      <c r="F28" s="181" t="s">
        <v>523</v>
      </c>
      <c r="G28" s="181"/>
      <c r="H28" s="181"/>
      <c r="I28" s="523" t="s">
        <v>625</v>
      </c>
      <c r="J28" s="523"/>
      <c r="K28" s="523"/>
      <c r="L28" s="523"/>
      <c r="M28" s="523"/>
      <c r="N28" s="181"/>
      <c r="O28" s="181"/>
      <c r="P28" s="176"/>
      <c r="Q28" s="177"/>
      <c r="R28" s="177"/>
    </row>
    <row r="29" spans="1:18" ht="15.75" customHeight="1">
      <c r="A29" s="177"/>
      <c r="B29" s="176"/>
      <c r="C29" s="181"/>
      <c r="D29" s="181"/>
      <c r="E29" s="181"/>
      <c r="F29" s="181"/>
      <c r="G29" s="181"/>
      <c r="H29" s="181"/>
      <c r="I29" s="523"/>
      <c r="J29" s="523"/>
      <c r="K29" s="523"/>
      <c r="L29" s="523"/>
      <c r="M29" s="523"/>
      <c r="N29" s="181"/>
      <c r="O29" s="181"/>
      <c r="P29" s="176"/>
      <c r="Q29" s="177"/>
      <c r="R29" s="177"/>
    </row>
    <row r="30" spans="1:18" ht="16.5" customHeight="1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>
      <c r="A31" s="177"/>
      <c r="B31" s="176"/>
      <c r="C31" s="181"/>
      <c r="D31" s="181"/>
      <c r="E31" s="181" t="s">
        <v>343</v>
      </c>
      <c r="F31" s="312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>
      <c r="A32" s="177"/>
      <c r="B32" s="176"/>
      <c r="C32" s="181"/>
      <c r="D32" s="181"/>
      <c r="E32" s="181" t="s">
        <v>347</v>
      </c>
      <c r="F32" s="312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>
      <c r="A37" s="177"/>
      <c r="B37" s="176"/>
      <c r="C37" s="181"/>
      <c r="D37" s="502" t="s">
        <v>53</v>
      </c>
      <c r="E37" s="181" t="str">
        <f>Home!C3</f>
        <v>บ้านโสกน้ำขุ่น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>
      <c r="A47" s="177"/>
      <c r="B47" s="177"/>
      <c r="C47" s="751"/>
      <c r="D47" s="751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B1:P32"/>
  <sheetViews>
    <sheetView showGridLines="0" showRowColHeaders="0" zoomScaleNormal="100" workbookViewId="0">
      <selection activeCell="J19" sqref="J19"/>
    </sheetView>
  </sheetViews>
  <sheetFormatPr defaultRowHeight="22.5"/>
  <cols>
    <col min="1" max="1" width="3.7109375" style="319" customWidth="1"/>
    <col min="2" max="2" width="6.140625" style="319" customWidth="1"/>
    <col min="3" max="3" width="9.85546875" style="319" bestFit="1" customWidth="1"/>
    <col min="4" max="4" width="7" style="319" customWidth="1"/>
    <col min="5" max="5" width="8.42578125" style="319" customWidth="1"/>
    <col min="6" max="6" width="18.7109375" style="319" customWidth="1"/>
    <col min="7" max="7" width="17.7109375" style="319" customWidth="1"/>
    <col min="8" max="8" width="2.5703125" style="319" customWidth="1"/>
    <col min="9" max="9" width="6.42578125" style="319" customWidth="1"/>
    <col min="10" max="10" width="9" style="319" customWidth="1"/>
    <col min="11" max="11" width="7.140625" style="319" customWidth="1"/>
    <col min="12" max="12" width="8.5703125" style="319" customWidth="1"/>
    <col min="13" max="13" width="14.42578125" style="319" customWidth="1"/>
    <col min="14" max="14" width="19.42578125" style="319" customWidth="1"/>
    <col min="15" max="16384" width="9.140625" style="319"/>
  </cols>
  <sheetData>
    <row r="1" spans="2:15" ht="40.5" customHeight="1"/>
    <row r="2" spans="2:15" ht="29.25">
      <c r="B2" s="524" t="s">
        <v>540</v>
      </c>
      <c r="C2" s="524"/>
      <c r="D2" s="524"/>
      <c r="E2" s="524"/>
      <c r="F2" s="524"/>
      <c r="G2" s="524"/>
      <c r="I2" s="322" t="str">
        <f>Home!B11&amp;Home!C11&amp;"  ชั้น"&amp;Home!C9&amp;"  "&amp;Home!E5&amp;"  "&amp;Home!F5</f>
        <v xml:space="preserve">รายวิชา  ชั้น  ปีการศึกษา  </v>
      </c>
    </row>
    <row r="3" spans="2:15" ht="26.25">
      <c r="B3" s="321" t="s">
        <v>541</v>
      </c>
      <c r="C3" s="279"/>
      <c r="D3" s="279"/>
      <c r="E3" s="279"/>
      <c r="F3" s="279"/>
      <c r="G3" s="463" t="s">
        <v>630</v>
      </c>
      <c r="I3" s="321" t="s">
        <v>545</v>
      </c>
      <c r="J3" s="279"/>
      <c r="K3" s="279"/>
      <c r="L3" s="279"/>
      <c r="M3" s="279"/>
      <c r="N3" s="279"/>
      <c r="O3" s="279"/>
    </row>
    <row r="4" spans="2:15">
      <c r="B4" s="279"/>
      <c r="C4" s="279"/>
      <c r="D4" s="279"/>
      <c r="E4" s="320" t="s">
        <v>542</v>
      </c>
      <c r="F4" s="414">
        <v>70</v>
      </c>
      <c r="G4" s="463" t="s">
        <v>629</v>
      </c>
      <c r="I4" s="279"/>
      <c r="J4" s="326"/>
      <c r="K4" s="327" t="s">
        <v>448</v>
      </c>
      <c r="L4" s="328"/>
      <c r="M4" s="329" t="s">
        <v>447</v>
      </c>
      <c r="N4" s="329" t="s">
        <v>462</v>
      </c>
      <c r="O4" s="279"/>
    </row>
    <row r="5" spans="2:15" ht="26.25">
      <c r="B5" s="279"/>
      <c r="C5" s="279"/>
      <c r="D5" s="279"/>
      <c r="E5" s="320" t="s">
        <v>543</v>
      </c>
      <c r="F5" s="465">
        <v>30</v>
      </c>
      <c r="G5" s="463" t="s">
        <v>574</v>
      </c>
      <c r="I5" s="279"/>
      <c r="J5" s="323">
        <v>0</v>
      </c>
      <c r="K5" s="403" t="str">
        <f>IF(J5="","","-")</f>
        <v>-</v>
      </c>
      <c r="L5" s="324">
        <v>49</v>
      </c>
      <c r="M5" s="405" t="s">
        <v>464</v>
      </c>
      <c r="N5" s="404">
        <v>0</v>
      </c>
      <c r="O5" s="279"/>
    </row>
    <row r="6" spans="2:15" ht="26.25">
      <c r="B6" s="279"/>
      <c r="C6" s="279"/>
      <c r="D6" s="279"/>
      <c r="E6" s="464" t="s">
        <v>631</v>
      </c>
      <c r="F6" s="525" t="s">
        <v>633</v>
      </c>
      <c r="G6" s="526"/>
      <c r="I6" s="279"/>
      <c r="J6" s="323">
        <v>50</v>
      </c>
      <c r="K6" s="403" t="str">
        <f>IF(J6="","","-")</f>
        <v>-</v>
      </c>
      <c r="L6" s="324">
        <v>64</v>
      </c>
      <c r="M6" s="405" t="s">
        <v>463</v>
      </c>
      <c r="N6" s="404">
        <v>1</v>
      </c>
      <c r="O6" s="279"/>
    </row>
    <row r="7" spans="2:15" ht="26.25">
      <c r="B7" s="321" t="s">
        <v>544</v>
      </c>
      <c r="C7" s="279"/>
      <c r="D7" s="279"/>
      <c r="E7" s="279"/>
      <c r="F7" s="427"/>
      <c r="G7" s="279"/>
      <c r="I7" s="279"/>
      <c r="J7" s="323">
        <v>65</v>
      </c>
      <c r="K7" s="403" t="str">
        <f>IF(J7="","","-")</f>
        <v>-</v>
      </c>
      <c r="L7" s="324">
        <v>79</v>
      </c>
      <c r="M7" s="405" t="s">
        <v>451</v>
      </c>
      <c r="N7" s="404">
        <v>2</v>
      </c>
      <c r="O7" s="279"/>
    </row>
    <row r="8" spans="2:15" ht="26.25">
      <c r="B8" s="279"/>
      <c r="C8" s="326"/>
      <c r="D8" s="327" t="s">
        <v>448</v>
      </c>
      <c r="E8" s="328"/>
      <c r="F8" s="329" t="s">
        <v>447</v>
      </c>
      <c r="G8" s="329" t="s">
        <v>60</v>
      </c>
      <c r="I8" s="279"/>
      <c r="J8" s="323">
        <v>80</v>
      </c>
      <c r="K8" s="403" t="str">
        <f>IF(J8="","","-")</f>
        <v>-</v>
      </c>
      <c r="L8" s="324">
        <v>100</v>
      </c>
      <c r="M8" s="405" t="s">
        <v>449</v>
      </c>
      <c r="N8" s="404">
        <v>3</v>
      </c>
      <c r="O8" s="279"/>
    </row>
    <row r="9" spans="2:15" ht="26.25">
      <c r="B9" s="279"/>
      <c r="C9" s="323">
        <v>0</v>
      </c>
      <c r="D9" s="403" t="str">
        <f>IF(C9="","","-")</f>
        <v>-</v>
      </c>
      <c r="E9" s="340">
        <v>49</v>
      </c>
      <c r="F9" s="409" t="s">
        <v>456</v>
      </c>
      <c r="G9" s="504" t="s">
        <v>556</v>
      </c>
      <c r="I9" s="279"/>
      <c r="J9" s="406"/>
      <c r="K9" s="403" t="str">
        <f>IF(J9="","","-")</f>
        <v/>
      </c>
      <c r="L9" s="407"/>
      <c r="M9" s="408"/>
      <c r="N9" s="404"/>
      <c r="O9" s="279"/>
    </row>
    <row r="10" spans="2:15" ht="26.25">
      <c r="B10" s="279"/>
      <c r="C10" s="323">
        <v>50</v>
      </c>
      <c r="D10" s="403" t="str">
        <f t="shared" ref="D10:D16" si="0">IF(C10="","","-")</f>
        <v>-</v>
      </c>
      <c r="E10" s="340">
        <v>54</v>
      </c>
      <c r="F10" s="409" t="s">
        <v>455</v>
      </c>
      <c r="G10" s="504" t="s">
        <v>557</v>
      </c>
      <c r="I10" s="325" t="s">
        <v>546</v>
      </c>
      <c r="O10" s="279"/>
    </row>
    <row r="11" spans="2:15" ht="26.25">
      <c r="B11" s="279"/>
      <c r="C11" s="323">
        <v>55</v>
      </c>
      <c r="D11" s="403" t="str">
        <f t="shared" si="0"/>
        <v>-</v>
      </c>
      <c r="E11" s="340">
        <v>59</v>
      </c>
      <c r="F11" s="409" t="s">
        <v>454</v>
      </c>
      <c r="G11" s="504" t="s">
        <v>555</v>
      </c>
      <c r="I11" s="279"/>
      <c r="J11" s="326"/>
      <c r="K11" s="327" t="s">
        <v>448</v>
      </c>
      <c r="L11" s="328"/>
      <c r="M11" s="329" t="s">
        <v>447</v>
      </c>
      <c r="N11" s="329" t="s">
        <v>462</v>
      </c>
      <c r="O11" s="279"/>
    </row>
    <row r="12" spans="2:15" ht="26.25">
      <c r="B12" s="279"/>
      <c r="C12" s="323">
        <v>60</v>
      </c>
      <c r="D12" s="403" t="str">
        <f t="shared" si="0"/>
        <v>-</v>
      </c>
      <c r="E12" s="340">
        <v>64</v>
      </c>
      <c r="F12" s="409" t="s">
        <v>453</v>
      </c>
      <c r="G12" s="504" t="s">
        <v>558</v>
      </c>
      <c r="I12" s="279"/>
      <c r="J12" s="323">
        <v>0</v>
      </c>
      <c r="K12" s="403" t="str">
        <f>IF(J12="","","-")</f>
        <v>-</v>
      </c>
      <c r="L12" s="324">
        <v>49</v>
      </c>
      <c r="M12" s="405" t="s">
        <v>464</v>
      </c>
      <c r="N12" s="404">
        <v>0</v>
      </c>
      <c r="O12" s="279"/>
    </row>
    <row r="13" spans="2:15" ht="26.25">
      <c r="B13" s="279"/>
      <c r="C13" s="323">
        <v>65</v>
      </c>
      <c r="D13" s="403" t="str">
        <f t="shared" si="0"/>
        <v>-</v>
      </c>
      <c r="E13" s="340">
        <v>69</v>
      </c>
      <c r="F13" s="409" t="s">
        <v>452</v>
      </c>
      <c r="G13" s="504" t="s">
        <v>554</v>
      </c>
      <c r="I13" s="279"/>
      <c r="J13" s="323">
        <v>50</v>
      </c>
      <c r="K13" s="403" t="str">
        <f>IF(J13="","","-")</f>
        <v>-</v>
      </c>
      <c r="L13" s="324">
        <v>64</v>
      </c>
      <c r="M13" s="405" t="s">
        <v>463</v>
      </c>
      <c r="N13" s="404">
        <v>1</v>
      </c>
      <c r="O13" s="279"/>
    </row>
    <row r="14" spans="2:15" ht="26.25">
      <c r="B14" s="279"/>
      <c r="C14" s="323">
        <v>70</v>
      </c>
      <c r="D14" s="403" t="str">
        <f t="shared" si="0"/>
        <v>-</v>
      </c>
      <c r="E14" s="340">
        <v>74</v>
      </c>
      <c r="F14" s="409" t="s">
        <v>451</v>
      </c>
      <c r="G14" s="504" t="s">
        <v>559</v>
      </c>
      <c r="I14" s="279"/>
      <c r="J14" s="323">
        <v>65</v>
      </c>
      <c r="K14" s="403" t="str">
        <f>IF(J14="","","-")</f>
        <v>-</v>
      </c>
      <c r="L14" s="324">
        <v>79</v>
      </c>
      <c r="M14" s="405" t="s">
        <v>451</v>
      </c>
      <c r="N14" s="404">
        <v>2</v>
      </c>
      <c r="O14" s="279"/>
    </row>
    <row r="15" spans="2:15" ht="26.25">
      <c r="B15" s="279"/>
      <c r="C15" s="323">
        <v>75</v>
      </c>
      <c r="D15" s="403" t="str">
        <f t="shared" si="0"/>
        <v>-</v>
      </c>
      <c r="E15" s="340">
        <v>79</v>
      </c>
      <c r="F15" s="409" t="s">
        <v>450</v>
      </c>
      <c r="G15" s="504" t="s">
        <v>560</v>
      </c>
      <c r="I15" s="279"/>
      <c r="J15" s="323">
        <v>80</v>
      </c>
      <c r="K15" s="403" t="str">
        <f>IF(J15="","","-")</f>
        <v>-</v>
      </c>
      <c r="L15" s="324">
        <v>100</v>
      </c>
      <c r="M15" s="405" t="s">
        <v>449</v>
      </c>
      <c r="N15" s="404">
        <v>3</v>
      </c>
      <c r="O15" s="279"/>
    </row>
    <row r="16" spans="2:15" ht="26.25">
      <c r="B16" s="279"/>
      <c r="C16" s="323">
        <v>80</v>
      </c>
      <c r="D16" s="403" t="str">
        <f t="shared" si="0"/>
        <v>-</v>
      </c>
      <c r="E16" s="340">
        <v>100</v>
      </c>
      <c r="F16" s="409" t="s">
        <v>449</v>
      </c>
      <c r="G16" s="504" t="s">
        <v>553</v>
      </c>
      <c r="I16" s="279"/>
      <c r="J16" s="406"/>
      <c r="K16" s="403" t="str">
        <f>IF(J16="","","-")</f>
        <v/>
      </c>
      <c r="L16" s="407"/>
      <c r="M16" s="408"/>
      <c r="N16" s="404"/>
      <c r="O16" s="279"/>
    </row>
    <row r="17" spans="2:16" ht="26.25">
      <c r="B17" s="279"/>
      <c r="C17" s="279"/>
      <c r="D17" s="279"/>
      <c r="E17" s="279"/>
      <c r="F17" s="279"/>
      <c r="G17" s="279"/>
      <c r="I17" s="325" t="s">
        <v>639</v>
      </c>
      <c r="N17" s="503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9"/>
      <c r="P17" s="319" t="s">
        <v>522</v>
      </c>
    </row>
    <row r="18" spans="2:16">
      <c r="B18" s="279"/>
      <c r="C18" s="279"/>
      <c r="D18" s="279"/>
      <c r="E18" s="279"/>
      <c r="F18" s="279"/>
      <c r="G18" s="279"/>
      <c r="I18" s="279"/>
      <c r="J18" s="326"/>
      <c r="K18" s="327" t="s">
        <v>448</v>
      </c>
      <c r="L18" s="328"/>
      <c r="M18" s="329" t="s">
        <v>447</v>
      </c>
      <c r="N18" s="329" t="s">
        <v>462</v>
      </c>
      <c r="O18" s="279"/>
      <c r="P18" s="319" t="s">
        <v>93</v>
      </c>
    </row>
    <row r="19" spans="2:16" ht="26.25">
      <c r="B19" s="279"/>
      <c r="C19" s="279"/>
      <c r="D19" s="279"/>
      <c r="E19" s="279"/>
      <c r="F19" s="279"/>
      <c r="G19" s="279"/>
      <c r="I19" s="279"/>
      <c r="J19" s="323">
        <v>0</v>
      </c>
      <c r="K19" s="403" t="str">
        <f>IF(J19="","","-")</f>
        <v>-</v>
      </c>
      <c r="L19" s="324">
        <v>49</v>
      </c>
      <c r="M19" s="405" t="s">
        <v>464</v>
      </c>
      <c r="N19" s="404" t="s">
        <v>464</v>
      </c>
      <c r="O19" s="279"/>
      <c r="P19" s="319" t="s">
        <v>94</v>
      </c>
    </row>
    <row r="20" spans="2:16" ht="26.25">
      <c r="B20" s="279"/>
      <c r="C20" s="279"/>
      <c r="D20" s="279"/>
      <c r="E20" s="279"/>
      <c r="F20" s="279"/>
      <c r="G20" s="279"/>
      <c r="I20" s="279"/>
      <c r="J20" s="323">
        <v>50</v>
      </c>
      <c r="K20" s="403" t="str">
        <f>IF(J20="","","-")</f>
        <v>-</v>
      </c>
      <c r="L20" s="324">
        <v>100</v>
      </c>
      <c r="M20" s="405" t="s">
        <v>463</v>
      </c>
      <c r="N20" s="404" t="s">
        <v>463</v>
      </c>
      <c r="O20" s="279"/>
      <c r="P20" s="319" t="s">
        <v>121</v>
      </c>
    </row>
    <row r="21" spans="2:16">
      <c r="B21" s="279"/>
      <c r="C21" s="279"/>
      <c r="D21" s="279"/>
      <c r="E21" s="279"/>
      <c r="F21" s="279"/>
      <c r="G21" s="279"/>
      <c r="I21" s="279"/>
      <c r="J21" s="279"/>
      <c r="K21" s="279"/>
      <c r="L21" s="279"/>
      <c r="M21" s="279"/>
      <c r="N21" s="279"/>
      <c r="O21" s="279"/>
    </row>
    <row r="22" spans="2:16">
      <c r="B22" s="400"/>
      <c r="C22" s="401" t="s">
        <v>548</v>
      </c>
      <c r="D22" s="400"/>
      <c r="E22" s="400"/>
      <c r="F22" s="400"/>
      <c r="G22" s="400"/>
      <c r="H22" s="400"/>
      <c r="I22" s="400"/>
      <c r="J22" s="402" t="s">
        <v>549</v>
      </c>
      <c r="K22" s="400"/>
      <c r="L22" s="400"/>
      <c r="M22" s="400"/>
      <c r="N22" s="400"/>
    </row>
    <row r="23" spans="2:16">
      <c r="C23" s="399" t="s">
        <v>552</v>
      </c>
    </row>
    <row r="24" spans="2:16">
      <c r="C24" s="399" t="s">
        <v>594</v>
      </c>
    </row>
    <row r="25" spans="2:16">
      <c r="C25" s="399" t="s">
        <v>551</v>
      </c>
    </row>
    <row r="26" spans="2:16">
      <c r="C26" s="399" t="s">
        <v>592</v>
      </c>
    </row>
    <row r="27" spans="2:16">
      <c r="C27" s="399"/>
    </row>
    <row r="28" spans="2:16">
      <c r="B28" s="400"/>
      <c r="C28" s="401" t="s">
        <v>550</v>
      </c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</row>
    <row r="29" spans="2:16">
      <c r="C29" s="399" t="s">
        <v>552</v>
      </c>
    </row>
    <row r="30" spans="2:16">
      <c r="C30" s="399" t="s">
        <v>593</v>
      </c>
    </row>
    <row r="31" spans="2:16">
      <c r="C31" s="399" t="s">
        <v>597</v>
      </c>
    </row>
    <row r="32" spans="2:16">
      <c r="C32" s="399"/>
      <c r="D32" s="438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zoomScale="110" zoomScaleNormal="110" workbookViewId="0">
      <selection activeCell="C6" sqref="C6"/>
    </sheetView>
  </sheetViews>
  <sheetFormatPr defaultRowHeight="21.75" customHeight="1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27" t="s">
        <v>309</v>
      </c>
      <c r="O1" s="527"/>
      <c r="P1" s="527"/>
      <c r="Q1" s="527"/>
      <c r="R1" s="527"/>
      <c r="S1" s="119"/>
      <c r="T1" s="119"/>
      <c r="U1" s="119"/>
      <c r="V1" s="119"/>
      <c r="W1" s="119"/>
      <c r="X1" s="119"/>
    </row>
    <row r="2" spans="1:24" ht="20.25" customHeight="1">
      <c r="A2" s="119"/>
      <c r="B2" s="534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450"/>
      <c r="P2" s="532" t="s">
        <v>621</v>
      </c>
      <c r="Q2" s="533"/>
      <c r="R2" s="455" t="str">
        <f>Q57</f>
        <v>-</v>
      </c>
      <c r="S2" s="460" t="s">
        <v>616</v>
      </c>
      <c r="T2" s="119"/>
      <c r="U2" s="119"/>
      <c r="V2" s="119"/>
      <c r="W2" s="119"/>
      <c r="X2" s="119"/>
    </row>
    <row r="3" spans="1:24" s="103" customFormat="1" ht="20.25" customHeight="1">
      <c r="A3" s="123"/>
      <c r="B3" s="535" t="s">
        <v>0</v>
      </c>
      <c r="C3" s="538" t="s">
        <v>20</v>
      </c>
      <c r="D3" s="541" t="s">
        <v>19</v>
      </c>
      <c r="E3" s="535" t="s">
        <v>17</v>
      </c>
      <c r="F3" s="528"/>
      <c r="G3" s="529"/>
      <c r="H3" s="529"/>
      <c r="I3" s="529"/>
      <c r="J3" s="529"/>
      <c r="K3" s="529"/>
      <c r="L3" s="529"/>
      <c r="M3" s="529"/>
      <c r="N3" s="529"/>
      <c r="O3" s="451"/>
      <c r="P3" s="532" t="s">
        <v>622</v>
      </c>
      <c r="Q3" s="533"/>
      <c r="R3" s="454" t="str">
        <f>Q58</f>
        <v>0</v>
      </c>
      <c r="S3" s="460" t="s">
        <v>616</v>
      </c>
      <c r="T3" s="123"/>
      <c r="U3" s="123"/>
      <c r="V3" s="123"/>
      <c r="W3" s="123"/>
      <c r="X3" s="123"/>
    </row>
    <row r="4" spans="1:24" s="103" customFormat="1" ht="20.25" customHeight="1">
      <c r="A4" s="123"/>
      <c r="B4" s="536"/>
      <c r="C4" s="539"/>
      <c r="D4" s="542"/>
      <c r="E4" s="536"/>
      <c r="F4" s="528"/>
      <c r="G4" s="529"/>
      <c r="H4" s="529"/>
      <c r="I4" s="529"/>
      <c r="J4" s="529"/>
      <c r="K4" s="529"/>
      <c r="L4" s="529"/>
      <c r="M4" s="529"/>
      <c r="N4" s="529"/>
      <c r="O4" s="451"/>
      <c r="P4" s="532" t="s">
        <v>623</v>
      </c>
      <c r="Q4" s="533"/>
      <c r="R4" s="454" t="str">
        <f>Q59</f>
        <v>-</v>
      </c>
      <c r="S4" s="460" t="s">
        <v>616</v>
      </c>
      <c r="T4" s="123"/>
      <c r="U4" s="123"/>
      <c r="V4" s="123"/>
      <c r="W4" s="123"/>
      <c r="X4" s="123"/>
    </row>
    <row r="5" spans="1:24" s="103" customFormat="1" ht="20.25" customHeight="1">
      <c r="A5" s="123"/>
      <c r="B5" s="537"/>
      <c r="C5" s="540"/>
      <c r="D5" s="543"/>
      <c r="E5" s="537"/>
      <c r="F5" s="528"/>
      <c r="G5" s="529"/>
      <c r="H5" s="529"/>
      <c r="I5" s="529"/>
      <c r="J5" s="529"/>
      <c r="K5" s="529"/>
      <c r="L5" s="529"/>
      <c r="M5" s="529"/>
      <c r="N5" s="529"/>
      <c r="O5" s="451"/>
      <c r="P5" s="446" t="s">
        <v>0</v>
      </c>
      <c r="Q5" s="446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>
      <c r="A6" s="124"/>
      <c r="B6" s="105">
        <v>1</v>
      </c>
      <c r="C6" s="510"/>
      <c r="D6" s="510"/>
      <c r="E6" s="293"/>
      <c r="F6" s="106"/>
      <c r="G6" s="107"/>
      <c r="H6" s="107"/>
      <c r="I6" s="107"/>
      <c r="J6" s="107"/>
      <c r="K6" s="107"/>
      <c r="L6" s="107"/>
      <c r="M6" s="107"/>
      <c r="N6" s="107"/>
      <c r="O6" s="452"/>
      <c r="P6" s="456" t="str">
        <f>เวลาเรียน!F7</f>
        <v/>
      </c>
      <c r="Q6" s="457"/>
      <c r="R6" s="458"/>
      <c r="S6" s="124"/>
      <c r="T6" s="124"/>
      <c r="U6" s="124"/>
      <c r="V6" s="124"/>
      <c r="W6" s="124"/>
      <c r="X6" s="124"/>
    </row>
    <row r="7" spans="1:24" s="104" customFormat="1" ht="15.75" customHeight="1">
      <c r="A7" s="124"/>
      <c r="B7" s="105">
        <v>2</v>
      </c>
      <c r="C7" s="510"/>
      <c r="D7" s="510"/>
      <c r="E7" s="293"/>
      <c r="F7" s="106"/>
      <c r="G7" s="108"/>
      <c r="H7" s="469"/>
      <c r="I7" s="469"/>
      <c r="J7" s="469"/>
      <c r="K7" s="108"/>
      <c r="L7" s="108"/>
      <c r="M7" s="108"/>
      <c r="N7" s="108"/>
      <c r="O7" s="451"/>
      <c r="P7" s="456" t="str">
        <f>เวลาเรียน!F8</f>
        <v/>
      </c>
      <c r="Q7" s="457"/>
      <c r="R7" s="458"/>
      <c r="S7" s="124"/>
      <c r="T7" s="124"/>
      <c r="U7" s="124"/>
      <c r="V7" s="124"/>
      <c r="W7" s="124"/>
      <c r="X7" s="124"/>
    </row>
    <row r="8" spans="1:24" s="104" customFormat="1" ht="15.75" customHeight="1">
      <c r="A8" s="124"/>
      <c r="B8" s="105">
        <v>3</v>
      </c>
      <c r="C8" s="510"/>
      <c r="D8" s="510"/>
      <c r="E8" s="293"/>
      <c r="F8" s="106"/>
      <c r="G8" s="107"/>
      <c r="H8" s="107"/>
      <c r="I8" s="107"/>
      <c r="J8" s="107"/>
      <c r="K8" s="107"/>
      <c r="L8" s="107"/>
      <c r="M8" s="107"/>
      <c r="N8" s="107"/>
      <c r="O8" s="452"/>
      <c r="P8" s="456" t="str">
        <f>เวลาเรียน!F9</f>
        <v/>
      </c>
      <c r="Q8" s="457"/>
      <c r="R8" s="458"/>
      <c r="S8" s="124"/>
      <c r="T8" s="124"/>
      <c r="U8" s="124"/>
      <c r="V8" s="124"/>
      <c r="W8" s="124"/>
      <c r="X8" s="124"/>
    </row>
    <row r="9" spans="1:24" s="104" customFormat="1" ht="15.75" customHeight="1">
      <c r="A9" s="124"/>
      <c r="B9" s="105">
        <v>4</v>
      </c>
      <c r="C9" s="510"/>
      <c r="D9" s="510"/>
      <c r="E9" s="293"/>
      <c r="F9" s="106"/>
      <c r="G9" s="107"/>
      <c r="H9" s="107"/>
      <c r="I9" s="107"/>
      <c r="J9" s="107"/>
      <c r="K9" s="107"/>
      <c r="L9" s="107"/>
      <c r="M9" s="107"/>
      <c r="N9" s="107"/>
      <c r="O9" s="452"/>
      <c r="P9" s="456" t="str">
        <f>เวลาเรียน!F10</f>
        <v/>
      </c>
      <c r="Q9" s="457"/>
      <c r="R9" s="458"/>
      <c r="S9" s="124"/>
      <c r="T9" s="124"/>
      <c r="U9" s="124"/>
      <c r="V9" s="124"/>
      <c r="W9" s="124"/>
      <c r="X9" s="124"/>
    </row>
    <row r="10" spans="1:24" s="104" customFormat="1" ht="15.75" customHeight="1">
      <c r="A10" s="124"/>
      <c r="B10" s="105">
        <v>5</v>
      </c>
      <c r="C10" s="510"/>
      <c r="D10" s="510"/>
      <c r="E10" s="293"/>
      <c r="F10" s="106"/>
      <c r="G10" s="107"/>
      <c r="H10" s="107"/>
      <c r="I10" s="107"/>
      <c r="J10" s="107"/>
      <c r="K10" s="107"/>
      <c r="L10" s="107"/>
      <c r="M10" s="107"/>
      <c r="N10" s="107"/>
      <c r="O10" s="452"/>
      <c r="P10" s="456" t="str">
        <f>เวลาเรียน!F11</f>
        <v/>
      </c>
      <c r="Q10" s="457"/>
      <c r="R10" s="458"/>
      <c r="S10" s="124"/>
      <c r="T10" s="124"/>
      <c r="U10" s="124"/>
      <c r="V10" s="124"/>
      <c r="W10" s="124"/>
      <c r="X10" s="124"/>
    </row>
    <row r="11" spans="1:24" s="104" customFormat="1" ht="15.75" customHeight="1">
      <c r="A11" s="124"/>
      <c r="B11" s="105">
        <v>6</v>
      </c>
      <c r="C11" s="510"/>
      <c r="D11" s="510"/>
      <c r="E11" s="293"/>
      <c r="F11" s="106"/>
      <c r="G11" s="108"/>
      <c r="H11" s="469"/>
      <c r="I11" s="469"/>
      <c r="J11" s="469"/>
      <c r="K11" s="108"/>
      <c r="L11" s="108"/>
      <c r="M11" s="108"/>
      <c r="N11" s="108"/>
      <c r="O11" s="451"/>
      <c r="P11" s="456" t="str">
        <f>เวลาเรียน!F12</f>
        <v/>
      </c>
      <c r="Q11" s="457"/>
      <c r="R11" s="458"/>
      <c r="S11" s="124"/>
      <c r="T11" s="124"/>
      <c r="U11" s="124"/>
      <c r="V11" s="124"/>
      <c r="W11" s="124"/>
      <c r="X11" s="124"/>
    </row>
    <row r="12" spans="1:24" s="104" customFormat="1" ht="15.75" customHeight="1">
      <c r="A12" s="124"/>
      <c r="B12" s="105">
        <v>7</v>
      </c>
      <c r="C12" s="510"/>
      <c r="D12" s="510"/>
      <c r="E12" s="293"/>
      <c r="F12" s="106"/>
      <c r="G12" s="107"/>
      <c r="H12" s="107"/>
      <c r="I12" s="107"/>
      <c r="J12" s="107"/>
      <c r="K12" s="107"/>
      <c r="L12" s="107"/>
      <c r="M12" s="107"/>
      <c r="N12" s="107"/>
      <c r="O12" s="452"/>
      <c r="P12" s="456" t="str">
        <f>เวลาเรียน!F13</f>
        <v/>
      </c>
      <c r="Q12" s="457"/>
      <c r="R12" s="458"/>
      <c r="S12" s="124"/>
      <c r="T12" s="124"/>
      <c r="U12" s="124"/>
      <c r="V12" s="124"/>
      <c r="W12" s="124"/>
      <c r="X12" s="124"/>
    </row>
    <row r="13" spans="1:24" s="104" customFormat="1" ht="15.75" customHeight="1">
      <c r="A13" s="124"/>
      <c r="B13" s="105">
        <v>8</v>
      </c>
      <c r="C13" s="510"/>
      <c r="D13" s="510"/>
      <c r="E13" s="293"/>
      <c r="F13" s="106"/>
      <c r="G13" s="107"/>
      <c r="H13" s="107"/>
      <c r="I13" s="107"/>
      <c r="J13" s="107"/>
      <c r="K13" s="107"/>
      <c r="L13" s="107"/>
      <c r="M13" s="107"/>
      <c r="N13" s="107"/>
      <c r="O13" s="452"/>
      <c r="P13" s="456" t="str">
        <f>เวลาเรียน!F14</f>
        <v/>
      </c>
      <c r="Q13" s="457"/>
      <c r="R13" s="458"/>
      <c r="S13" s="124"/>
      <c r="T13" s="124"/>
      <c r="U13" s="124"/>
      <c r="V13" s="124"/>
      <c r="W13" s="124"/>
      <c r="X13" s="124"/>
    </row>
    <row r="14" spans="1:24" s="104" customFormat="1" ht="15.75" customHeight="1">
      <c r="A14" s="124"/>
      <c r="B14" s="105">
        <v>9</v>
      </c>
      <c r="C14" s="510"/>
      <c r="D14" s="510"/>
      <c r="E14" s="293"/>
      <c r="F14" s="106"/>
      <c r="G14" s="107"/>
      <c r="H14" s="107"/>
      <c r="I14" s="107"/>
      <c r="J14" s="107"/>
      <c r="K14" s="107"/>
      <c r="L14" s="107"/>
      <c r="M14" s="107"/>
      <c r="N14" s="107"/>
      <c r="O14" s="452"/>
      <c r="P14" s="456" t="str">
        <f>เวลาเรียน!F15</f>
        <v/>
      </c>
      <c r="Q14" s="457"/>
      <c r="R14" s="458"/>
      <c r="S14" s="124"/>
      <c r="T14" s="124"/>
      <c r="U14" s="124"/>
      <c r="V14" s="124"/>
      <c r="W14" s="124"/>
      <c r="X14" s="124"/>
    </row>
    <row r="15" spans="1:24" s="104" customFormat="1" ht="15.75" customHeight="1">
      <c r="A15" s="124"/>
      <c r="B15" s="105">
        <v>10</v>
      </c>
      <c r="C15" s="510"/>
      <c r="D15" s="510"/>
      <c r="E15" s="293"/>
      <c r="F15" s="106"/>
      <c r="G15" s="107"/>
      <c r="H15" s="107"/>
      <c r="I15" s="107"/>
      <c r="J15" s="107"/>
      <c r="K15" s="107"/>
      <c r="L15" s="107"/>
      <c r="M15" s="107"/>
      <c r="N15" s="107"/>
      <c r="O15" s="452"/>
      <c r="P15" s="456" t="str">
        <f>เวลาเรียน!F16</f>
        <v/>
      </c>
      <c r="Q15" s="457"/>
      <c r="R15" s="458"/>
      <c r="S15" s="124"/>
      <c r="T15" s="124"/>
      <c r="U15" s="124"/>
      <c r="V15" s="124"/>
      <c r="W15" s="124"/>
      <c r="X15" s="124"/>
    </row>
    <row r="16" spans="1:24" s="104" customFormat="1" ht="15.75" customHeight="1">
      <c r="A16" s="124"/>
      <c r="B16" s="105">
        <v>11</v>
      </c>
      <c r="C16" s="510"/>
      <c r="D16" s="510"/>
      <c r="E16" s="293"/>
      <c r="F16" s="106"/>
      <c r="G16" s="107"/>
      <c r="H16" s="107"/>
      <c r="I16" s="107"/>
      <c r="J16" s="107"/>
      <c r="K16" s="107"/>
      <c r="L16" s="107"/>
      <c r="M16" s="107"/>
      <c r="N16" s="107"/>
      <c r="O16" s="452"/>
      <c r="P16" s="456" t="str">
        <f>เวลาเรียน!F17</f>
        <v/>
      </c>
      <c r="Q16" s="457"/>
      <c r="R16" s="458"/>
      <c r="S16" s="124"/>
      <c r="T16" s="124"/>
      <c r="U16" s="124"/>
      <c r="V16" s="124"/>
      <c r="W16" s="124"/>
      <c r="X16" s="124"/>
    </row>
    <row r="17" spans="1:24" s="104" customFormat="1" ht="15.75" customHeight="1">
      <c r="A17" s="124"/>
      <c r="B17" s="105">
        <v>12</v>
      </c>
      <c r="C17" s="510"/>
      <c r="D17" s="510"/>
      <c r="E17" s="293"/>
      <c r="F17" s="106"/>
      <c r="G17" s="109"/>
      <c r="H17" s="109"/>
      <c r="I17" s="109"/>
      <c r="J17" s="109"/>
      <c r="K17" s="109"/>
      <c r="L17" s="109"/>
      <c r="M17" s="109"/>
      <c r="N17" s="109"/>
      <c r="O17" s="453"/>
      <c r="P17" s="456" t="str">
        <f>เวลาเรียน!F18</f>
        <v/>
      </c>
      <c r="Q17" s="457"/>
      <c r="R17" s="458"/>
      <c r="S17" s="124"/>
      <c r="T17" s="124"/>
      <c r="U17" s="124"/>
      <c r="V17" s="124"/>
      <c r="W17" s="124"/>
      <c r="X17" s="124"/>
    </row>
    <row r="18" spans="1:24" s="104" customFormat="1" ht="15.75" customHeight="1">
      <c r="A18" s="124"/>
      <c r="B18" s="105">
        <v>13</v>
      </c>
      <c r="C18" s="510"/>
      <c r="D18" s="510"/>
      <c r="E18" s="293"/>
      <c r="F18" s="106"/>
      <c r="G18" s="109"/>
      <c r="H18" s="109"/>
      <c r="I18" s="109"/>
      <c r="J18" s="109"/>
      <c r="K18" s="109"/>
      <c r="L18" s="109"/>
      <c r="M18" s="109"/>
      <c r="N18" s="109"/>
      <c r="O18" s="453"/>
      <c r="P18" s="456" t="str">
        <f>เวลาเรียน!F19</f>
        <v/>
      </c>
      <c r="Q18" s="457"/>
      <c r="R18" s="458"/>
      <c r="S18" s="124"/>
      <c r="T18" s="124"/>
      <c r="U18" s="124"/>
      <c r="V18" s="124"/>
      <c r="W18" s="124"/>
      <c r="X18" s="124"/>
    </row>
    <row r="19" spans="1:24" s="104" customFormat="1" ht="15.75" customHeight="1">
      <c r="A19" s="124"/>
      <c r="B19" s="105">
        <v>14</v>
      </c>
      <c r="C19" s="510"/>
      <c r="D19" s="510"/>
      <c r="E19" s="293"/>
      <c r="F19" s="106"/>
      <c r="G19" s="109"/>
      <c r="H19" s="109"/>
      <c r="I19" s="109"/>
      <c r="J19" s="109"/>
      <c r="K19" s="109"/>
      <c r="L19" s="109"/>
      <c r="M19" s="109"/>
      <c r="N19" s="109"/>
      <c r="O19" s="453"/>
      <c r="P19" s="456" t="str">
        <f>เวลาเรียน!F20</f>
        <v/>
      </c>
      <c r="Q19" s="457"/>
      <c r="R19" s="458"/>
      <c r="S19" s="124"/>
      <c r="T19" s="124"/>
      <c r="U19" s="124"/>
      <c r="V19" s="124"/>
      <c r="W19" s="124"/>
      <c r="X19" s="124"/>
    </row>
    <row r="20" spans="1:24" s="104" customFormat="1" ht="15.75" customHeight="1">
      <c r="A20" s="124"/>
      <c r="B20" s="105">
        <v>15</v>
      </c>
      <c r="C20" s="510"/>
      <c r="D20" s="510"/>
      <c r="E20" s="293"/>
      <c r="F20" s="106"/>
      <c r="G20" s="108"/>
      <c r="H20" s="469"/>
      <c r="I20" s="469"/>
      <c r="J20" s="469"/>
      <c r="K20" s="108"/>
      <c r="L20" s="108"/>
      <c r="M20" s="108"/>
      <c r="N20" s="108"/>
      <c r="O20" s="451"/>
      <c r="P20" s="456" t="str">
        <f>เวลาเรียน!F21</f>
        <v/>
      </c>
      <c r="Q20" s="457"/>
      <c r="R20" s="458"/>
      <c r="S20" s="124"/>
      <c r="T20" s="124"/>
      <c r="U20" s="124"/>
      <c r="V20" s="124"/>
      <c r="W20" s="124"/>
      <c r="X20" s="124"/>
    </row>
    <row r="21" spans="1:24" s="104" customFormat="1" ht="15.75" customHeight="1">
      <c r="A21" s="124"/>
      <c r="B21" s="105">
        <v>16</v>
      </c>
      <c r="C21" s="510"/>
      <c r="D21" s="510"/>
      <c r="E21" s="293"/>
      <c r="F21" s="106"/>
      <c r="G21" s="108"/>
      <c r="H21" s="469"/>
      <c r="I21" s="469"/>
      <c r="J21" s="469"/>
      <c r="K21" s="108"/>
      <c r="L21" s="108"/>
      <c r="M21" s="108"/>
      <c r="N21" s="108"/>
      <c r="O21" s="451"/>
      <c r="P21" s="456" t="str">
        <f>เวลาเรียน!F22</f>
        <v/>
      </c>
      <c r="Q21" s="457"/>
      <c r="R21" s="458"/>
      <c r="S21" s="124"/>
      <c r="T21" s="124"/>
      <c r="U21" s="124"/>
      <c r="V21" s="124"/>
      <c r="W21" s="124"/>
      <c r="X21" s="124"/>
    </row>
    <row r="22" spans="1:24" s="104" customFormat="1" ht="15.75" customHeight="1">
      <c r="A22" s="124"/>
      <c r="B22" s="105">
        <v>17</v>
      </c>
      <c r="C22" s="510"/>
      <c r="D22" s="510"/>
      <c r="E22" s="293"/>
      <c r="F22" s="106"/>
      <c r="G22" s="108"/>
      <c r="H22" s="469"/>
      <c r="I22" s="469"/>
      <c r="J22" s="469"/>
      <c r="K22" s="108"/>
      <c r="L22" s="108"/>
      <c r="M22" s="108"/>
      <c r="N22" s="108"/>
      <c r="O22" s="451"/>
      <c r="P22" s="456" t="str">
        <f>เวลาเรียน!F23</f>
        <v/>
      </c>
      <c r="Q22" s="457"/>
      <c r="R22" s="458"/>
      <c r="S22" s="124"/>
      <c r="T22" s="124"/>
      <c r="U22" s="124"/>
      <c r="V22" s="124"/>
      <c r="W22" s="124"/>
      <c r="X22" s="124"/>
    </row>
    <row r="23" spans="1:24" s="104" customFormat="1" ht="15.75" customHeight="1">
      <c r="A23" s="124"/>
      <c r="B23" s="105">
        <v>18</v>
      </c>
      <c r="C23" s="510"/>
      <c r="D23" s="510"/>
      <c r="E23" s="293"/>
      <c r="F23" s="106"/>
      <c r="G23" s="108"/>
      <c r="H23" s="469"/>
      <c r="I23" s="469"/>
      <c r="J23" s="469"/>
      <c r="K23" s="108"/>
      <c r="L23" s="108"/>
      <c r="M23" s="108"/>
      <c r="N23" s="108"/>
      <c r="O23" s="451"/>
      <c r="P23" s="456" t="str">
        <f>เวลาเรียน!F24</f>
        <v/>
      </c>
      <c r="Q23" s="457"/>
      <c r="R23" s="458"/>
      <c r="S23" s="124"/>
      <c r="T23" s="124"/>
      <c r="U23" s="124"/>
      <c r="V23" s="124"/>
      <c r="W23" s="124"/>
      <c r="X23" s="124"/>
    </row>
    <row r="24" spans="1:24" s="104" customFormat="1" ht="15.75" customHeight="1">
      <c r="A24" s="124"/>
      <c r="B24" s="105">
        <v>19</v>
      </c>
      <c r="C24" s="510"/>
      <c r="D24" s="510"/>
      <c r="E24" s="293"/>
      <c r="F24" s="106"/>
      <c r="G24" s="108"/>
      <c r="H24" s="469"/>
      <c r="I24" s="469"/>
      <c r="J24" s="469"/>
      <c r="K24" s="108"/>
      <c r="L24" s="108"/>
      <c r="M24" s="108"/>
      <c r="N24" s="108"/>
      <c r="O24" s="451"/>
      <c r="P24" s="456" t="str">
        <f>เวลาเรียน!F25</f>
        <v/>
      </c>
      <c r="Q24" s="457"/>
      <c r="R24" s="458"/>
      <c r="S24" s="124"/>
      <c r="T24" s="124"/>
      <c r="U24" s="124"/>
      <c r="V24" s="124"/>
      <c r="W24" s="124"/>
      <c r="X24" s="124"/>
    </row>
    <row r="25" spans="1:24" s="104" customFormat="1" ht="15.75" customHeight="1">
      <c r="A25" s="124"/>
      <c r="B25" s="105">
        <v>20</v>
      </c>
      <c r="C25" s="510"/>
      <c r="D25" s="510"/>
      <c r="E25" s="293"/>
      <c r="F25" s="106"/>
      <c r="G25" s="108"/>
      <c r="H25" s="469"/>
      <c r="I25" s="469"/>
      <c r="J25" s="469"/>
      <c r="K25" s="108"/>
      <c r="L25" s="108"/>
      <c r="M25" s="108"/>
      <c r="N25" s="108"/>
      <c r="O25" s="451"/>
      <c r="P25" s="456" t="str">
        <f>เวลาเรียน!F26</f>
        <v/>
      </c>
      <c r="Q25" s="457"/>
      <c r="R25" s="458"/>
      <c r="S25" s="124"/>
      <c r="T25" s="124"/>
      <c r="U25" s="124"/>
      <c r="V25" s="124"/>
      <c r="W25" s="124"/>
      <c r="X25" s="124"/>
    </row>
    <row r="26" spans="1:24" s="104" customFormat="1" ht="15.75" customHeight="1">
      <c r="A26" s="124"/>
      <c r="B26" s="105">
        <v>21</v>
      </c>
      <c r="C26" s="510"/>
      <c r="D26" s="510"/>
      <c r="E26" s="293"/>
      <c r="F26" s="106"/>
      <c r="G26" s="108"/>
      <c r="H26" s="469"/>
      <c r="I26" s="469"/>
      <c r="J26" s="469"/>
      <c r="K26" s="108"/>
      <c r="L26" s="108"/>
      <c r="M26" s="108"/>
      <c r="N26" s="108"/>
      <c r="O26" s="451"/>
      <c r="P26" s="456" t="str">
        <f>เวลาเรียน!F27</f>
        <v/>
      </c>
      <c r="Q26" s="457"/>
      <c r="R26" s="458"/>
      <c r="S26" s="124"/>
      <c r="T26" s="124"/>
      <c r="U26" s="124"/>
      <c r="V26" s="124"/>
      <c r="W26" s="124"/>
      <c r="X26" s="124"/>
    </row>
    <row r="27" spans="1:24" s="104" customFormat="1" ht="15.75" customHeight="1">
      <c r="A27" s="124"/>
      <c r="B27" s="105">
        <v>22</v>
      </c>
      <c r="C27" s="510"/>
      <c r="D27" s="510"/>
      <c r="E27" s="293"/>
      <c r="F27" s="106"/>
      <c r="G27" s="108"/>
      <c r="H27" s="469"/>
      <c r="I27" s="469"/>
      <c r="J27" s="469"/>
      <c r="K27" s="108"/>
      <c r="L27" s="108"/>
      <c r="M27" s="108"/>
      <c r="N27" s="108"/>
      <c r="O27" s="451"/>
      <c r="P27" s="456" t="str">
        <f>เวลาเรียน!F28</f>
        <v/>
      </c>
      <c r="Q27" s="457"/>
      <c r="R27" s="458"/>
      <c r="S27" s="124"/>
      <c r="T27" s="124"/>
      <c r="U27" s="124"/>
      <c r="V27" s="124"/>
      <c r="W27" s="124"/>
      <c r="X27" s="124"/>
    </row>
    <row r="28" spans="1:24" s="104" customFormat="1" ht="15.75" customHeight="1">
      <c r="A28" s="124"/>
      <c r="B28" s="105">
        <v>23</v>
      </c>
      <c r="C28" s="510"/>
      <c r="D28" s="510"/>
      <c r="E28" s="293"/>
      <c r="F28" s="106"/>
      <c r="G28" s="108"/>
      <c r="H28" s="469"/>
      <c r="I28" s="469"/>
      <c r="J28" s="469"/>
      <c r="K28" s="108"/>
      <c r="L28" s="108"/>
      <c r="M28" s="108"/>
      <c r="N28" s="108"/>
      <c r="O28" s="451"/>
      <c r="P28" s="456" t="str">
        <f>เวลาเรียน!F29</f>
        <v/>
      </c>
      <c r="Q28" s="457"/>
      <c r="R28" s="458"/>
      <c r="S28" s="124"/>
      <c r="T28" s="124"/>
      <c r="U28" s="124"/>
      <c r="V28" s="124"/>
      <c r="W28" s="124"/>
      <c r="X28" s="124"/>
    </row>
    <row r="29" spans="1:24" s="104" customFormat="1" ht="15.75" customHeight="1">
      <c r="A29" s="124"/>
      <c r="B29" s="105">
        <v>24</v>
      </c>
      <c r="C29" s="510"/>
      <c r="D29" s="510"/>
      <c r="E29" s="293"/>
      <c r="F29" s="106"/>
      <c r="G29" s="108"/>
      <c r="H29" s="469"/>
      <c r="I29" s="469"/>
      <c r="J29" s="469"/>
      <c r="K29" s="108"/>
      <c r="L29" s="108"/>
      <c r="M29" s="108"/>
      <c r="N29" s="108"/>
      <c r="O29" s="451"/>
      <c r="P29" s="456" t="str">
        <f>เวลาเรียน!F30</f>
        <v/>
      </c>
      <c r="Q29" s="457"/>
      <c r="R29" s="458"/>
      <c r="S29" s="124"/>
      <c r="T29" s="124"/>
      <c r="U29" s="124"/>
      <c r="V29" s="124"/>
      <c r="W29" s="124"/>
      <c r="X29" s="124"/>
    </row>
    <row r="30" spans="1:24" s="104" customFormat="1" ht="15.75" customHeight="1">
      <c r="A30" s="124"/>
      <c r="B30" s="105">
        <v>25</v>
      </c>
      <c r="C30" s="510"/>
      <c r="D30" s="510"/>
      <c r="E30" s="293"/>
      <c r="F30" s="106"/>
      <c r="G30" s="108"/>
      <c r="H30" s="469"/>
      <c r="I30" s="469"/>
      <c r="J30" s="469"/>
      <c r="K30" s="108"/>
      <c r="L30" s="108"/>
      <c r="M30" s="108"/>
      <c r="N30" s="108"/>
      <c r="O30" s="451"/>
      <c r="P30" s="456" t="str">
        <f>เวลาเรียน!F31</f>
        <v/>
      </c>
      <c r="Q30" s="457"/>
      <c r="R30" s="458"/>
      <c r="S30" s="124"/>
      <c r="T30" s="124"/>
      <c r="U30" s="124"/>
      <c r="V30" s="124"/>
      <c r="W30" s="124"/>
      <c r="X30" s="124"/>
    </row>
    <row r="31" spans="1:24" s="104" customFormat="1" ht="15.75" customHeight="1">
      <c r="A31" s="124"/>
      <c r="B31" s="105">
        <v>26</v>
      </c>
      <c r="C31" s="510"/>
      <c r="D31" s="510"/>
      <c r="E31" s="293"/>
      <c r="F31" s="106"/>
      <c r="G31" s="108"/>
      <c r="H31" s="469"/>
      <c r="I31" s="469"/>
      <c r="J31" s="469"/>
      <c r="K31" s="108"/>
      <c r="L31" s="108"/>
      <c r="M31" s="108"/>
      <c r="N31" s="108"/>
      <c r="O31" s="451"/>
      <c r="P31" s="456" t="str">
        <f>เวลาเรียน!F32</f>
        <v/>
      </c>
      <c r="Q31" s="457"/>
      <c r="R31" s="458"/>
      <c r="S31" s="124"/>
      <c r="T31" s="124"/>
      <c r="U31" s="124"/>
      <c r="V31" s="124"/>
      <c r="W31" s="124"/>
      <c r="X31" s="124"/>
    </row>
    <row r="32" spans="1:24" s="104" customFormat="1" ht="15.75" customHeight="1">
      <c r="A32" s="124"/>
      <c r="B32" s="105">
        <v>27</v>
      </c>
      <c r="C32" s="510"/>
      <c r="D32" s="510"/>
      <c r="E32" s="293"/>
      <c r="F32" s="106"/>
      <c r="G32" s="108"/>
      <c r="H32" s="469"/>
      <c r="I32" s="469"/>
      <c r="J32" s="469"/>
      <c r="K32" s="108"/>
      <c r="L32" s="108"/>
      <c r="M32" s="108"/>
      <c r="N32" s="108"/>
      <c r="O32" s="451"/>
      <c r="P32" s="456" t="str">
        <f>เวลาเรียน!F33</f>
        <v/>
      </c>
      <c r="Q32" s="457"/>
      <c r="R32" s="458"/>
      <c r="S32" s="124"/>
      <c r="T32" s="124"/>
      <c r="U32" s="124"/>
      <c r="V32" s="124"/>
      <c r="W32" s="124"/>
      <c r="X32" s="124"/>
    </row>
    <row r="33" spans="1:24" s="104" customFormat="1" ht="15.75" customHeight="1">
      <c r="A33" s="124"/>
      <c r="B33" s="105">
        <v>28</v>
      </c>
      <c r="C33" s="510"/>
      <c r="D33" s="510"/>
      <c r="E33" s="293"/>
      <c r="F33" s="106"/>
      <c r="G33" s="108"/>
      <c r="H33" s="469"/>
      <c r="I33" s="469"/>
      <c r="J33" s="469"/>
      <c r="K33" s="108"/>
      <c r="L33" s="108"/>
      <c r="M33" s="108"/>
      <c r="N33" s="108"/>
      <c r="O33" s="451"/>
      <c r="P33" s="456" t="str">
        <f>เวลาเรียน!F34</f>
        <v/>
      </c>
      <c r="Q33" s="457"/>
      <c r="R33" s="458"/>
      <c r="S33" s="124"/>
      <c r="T33" s="124"/>
      <c r="U33" s="124"/>
      <c r="V33" s="124"/>
      <c r="W33" s="124"/>
      <c r="X33" s="124"/>
    </row>
    <row r="34" spans="1:24" s="104" customFormat="1" ht="15.75" customHeight="1">
      <c r="A34" s="124"/>
      <c r="B34" s="105">
        <v>29</v>
      </c>
      <c r="C34" s="510"/>
      <c r="D34" s="510"/>
      <c r="E34" s="293"/>
      <c r="F34" s="106"/>
      <c r="G34" s="108"/>
      <c r="H34" s="469"/>
      <c r="I34" s="469"/>
      <c r="J34" s="469"/>
      <c r="K34" s="108"/>
      <c r="L34" s="108"/>
      <c r="M34" s="108"/>
      <c r="N34" s="108"/>
      <c r="O34" s="451"/>
      <c r="P34" s="456" t="str">
        <f>เวลาเรียน!F35</f>
        <v/>
      </c>
      <c r="Q34" s="457"/>
      <c r="R34" s="458"/>
      <c r="S34" s="124"/>
      <c r="T34" s="124"/>
      <c r="U34" s="124"/>
      <c r="V34" s="124"/>
      <c r="W34" s="124"/>
      <c r="X34" s="124"/>
    </row>
    <row r="35" spans="1:24" s="104" customFormat="1" ht="15.75" customHeight="1">
      <c r="A35" s="124"/>
      <c r="B35" s="105">
        <v>30</v>
      </c>
      <c r="C35" s="510"/>
      <c r="D35" s="510"/>
      <c r="E35" s="293"/>
      <c r="F35" s="106"/>
      <c r="G35" s="108"/>
      <c r="H35" s="469"/>
      <c r="I35" s="469"/>
      <c r="J35" s="469"/>
      <c r="K35" s="108"/>
      <c r="L35" s="108"/>
      <c r="M35" s="108"/>
      <c r="N35" s="108"/>
      <c r="O35" s="451"/>
      <c r="P35" s="456" t="str">
        <f>เวลาเรียน!F36</f>
        <v/>
      </c>
      <c r="Q35" s="457"/>
      <c r="R35" s="458"/>
      <c r="S35" s="124"/>
      <c r="T35" s="124"/>
      <c r="U35" s="124"/>
      <c r="V35" s="124"/>
      <c r="W35" s="124"/>
      <c r="X35" s="124"/>
    </row>
    <row r="36" spans="1:24" s="104" customFormat="1" ht="15.75" customHeight="1">
      <c r="A36" s="124"/>
      <c r="B36" s="105">
        <v>31</v>
      </c>
      <c r="C36" s="510"/>
      <c r="D36" s="510"/>
      <c r="E36" s="293"/>
      <c r="F36" s="106"/>
      <c r="G36" s="108"/>
      <c r="H36" s="469"/>
      <c r="I36" s="469"/>
      <c r="J36" s="469"/>
      <c r="K36" s="108"/>
      <c r="L36" s="108"/>
      <c r="M36" s="108"/>
      <c r="N36" s="108"/>
      <c r="O36" s="451"/>
      <c r="P36" s="456" t="str">
        <f>เวลาเรียน!F37</f>
        <v/>
      </c>
      <c r="Q36" s="457"/>
      <c r="R36" s="458"/>
      <c r="S36" s="124"/>
      <c r="T36" s="124"/>
      <c r="U36" s="124"/>
      <c r="V36" s="124"/>
      <c r="W36" s="124"/>
      <c r="X36" s="124"/>
    </row>
    <row r="37" spans="1:24" s="104" customFormat="1" ht="15.75" customHeight="1">
      <c r="A37" s="124"/>
      <c r="B37" s="105">
        <v>32</v>
      </c>
      <c r="C37" s="510"/>
      <c r="D37" s="510"/>
      <c r="E37" s="293"/>
      <c r="F37" s="106"/>
      <c r="G37" s="108"/>
      <c r="H37" s="469"/>
      <c r="I37" s="469"/>
      <c r="J37" s="469"/>
      <c r="K37" s="108"/>
      <c r="L37" s="108"/>
      <c r="M37" s="108"/>
      <c r="N37" s="108"/>
      <c r="O37" s="451"/>
      <c r="P37" s="456" t="str">
        <f>เวลาเรียน!F38</f>
        <v/>
      </c>
      <c r="Q37" s="457"/>
      <c r="R37" s="458"/>
      <c r="S37" s="124"/>
      <c r="T37" s="124"/>
      <c r="U37" s="124"/>
      <c r="V37" s="124"/>
      <c r="W37" s="124"/>
      <c r="X37" s="124"/>
    </row>
    <row r="38" spans="1:24" s="103" customFormat="1" ht="15.75" customHeight="1">
      <c r="A38" s="123"/>
      <c r="B38" s="105">
        <v>33</v>
      </c>
      <c r="C38" s="510"/>
      <c r="D38" s="510"/>
      <c r="E38" s="293"/>
      <c r="F38" s="110"/>
      <c r="G38" s="107"/>
      <c r="H38" s="107"/>
      <c r="I38" s="107"/>
      <c r="J38" s="107"/>
      <c r="K38" s="107"/>
      <c r="L38" s="107"/>
      <c r="M38" s="107"/>
      <c r="N38" s="107"/>
      <c r="O38" s="452"/>
      <c r="P38" s="456" t="str">
        <f>เวลาเรียน!F39</f>
        <v/>
      </c>
      <c r="Q38" s="457"/>
      <c r="R38" s="459"/>
      <c r="S38" s="123"/>
      <c r="T38" s="123"/>
      <c r="U38" s="123"/>
      <c r="V38" s="123"/>
      <c r="W38" s="123"/>
      <c r="X38" s="123"/>
    </row>
    <row r="39" spans="1:24" s="103" customFormat="1" ht="15.75" customHeight="1">
      <c r="A39" s="123"/>
      <c r="B39" s="105">
        <v>34</v>
      </c>
      <c r="C39" s="510"/>
      <c r="D39" s="510"/>
      <c r="E39" s="293"/>
      <c r="F39" s="110"/>
      <c r="G39" s="107"/>
      <c r="H39" s="107"/>
      <c r="I39" s="107"/>
      <c r="J39" s="107"/>
      <c r="K39" s="107"/>
      <c r="L39" s="107"/>
      <c r="M39" s="107"/>
      <c r="N39" s="107"/>
      <c r="O39" s="452"/>
      <c r="P39" s="456" t="str">
        <f>เวลาเรียน!F40</f>
        <v/>
      </c>
      <c r="Q39" s="457"/>
      <c r="R39" s="459"/>
      <c r="S39" s="123"/>
      <c r="T39" s="123"/>
      <c r="U39" s="123"/>
      <c r="V39" s="123"/>
      <c r="W39" s="123"/>
      <c r="X39" s="123"/>
    </row>
    <row r="40" spans="1:24" s="103" customFormat="1" ht="15.75" customHeight="1">
      <c r="A40" s="123"/>
      <c r="B40" s="105">
        <v>35</v>
      </c>
      <c r="C40" s="510"/>
      <c r="D40" s="510"/>
      <c r="E40" s="293"/>
      <c r="F40" s="110"/>
      <c r="G40" s="107"/>
      <c r="H40" s="107"/>
      <c r="I40" s="107"/>
      <c r="J40" s="107"/>
      <c r="K40" s="107"/>
      <c r="L40" s="107"/>
      <c r="M40" s="107"/>
      <c r="N40" s="107"/>
      <c r="O40" s="452"/>
      <c r="P40" s="456" t="str">
        <f>เวลาเรียน!F41</f>
        <v/>
      </c>
      <c r="Q40" s="457"/>
      <c r="R40" s="459"/>
      <c r="S40" s="123"/>
      <c r="T40" s="123"/>
      <c r="U40" s="123"/>
      <c r="V40" s="123"/>
      <c r="W40" s="123"/>
      <c r="X40" s="123"/>
    </row>
    <row r="41" spans="1:24" s="103" customFormat="1" ht="15.75" customHeight="1">
      <c r="A41" s="123"/>
      <c r="B41" s="105">
        <v>36</v>
      </c>
      <c r="C41" s="510"/>
      <c r="D41" s="510"/>
      <c r="E41" s="293"/>
      <c r="F41" s="110"/>
      <c r="G41" s="107"/>
      <c r="H41" s="107"/>
      <c r="I41" s="107"/>
      <c r="J41" s="107"/>
      <c r="K41" s="107"/>
      <c r="L41" s="107"/>
      <c r="M41" s="107"/>
      <c r="N41" s="107"/>
      <c r="O41" s="452"/>
      <c r="P41" s="456" t="str">
        <f>เวลาเรียน!F42</f>
        <v/>
      </c>
      <c r="Q41" s="457"/>
      <c r="R41" s="459"/>
      <c r="S41" s="123"/>
      <c r="T41" s="123"/>
      <c r="U41" s="123"/>
      <c r="V41" s="123"/>
      <c r="W41" s="123"/>
      <c r="X41" s="123"/>
    </row>
    <row r="42" spans="1:24" s="103" customFormat="1" ht="15.75" customHeight="1">
      <c r="A42" s="123"/>
      <c r="B42" s="105">
        <v>37</v>
      </c>
      <c r="C42" s="510"/>
      <c r="D42" s="510"/>
      <c r="E42" s="293"/>
      <c r="F42" s="110"/>
      <c r="G42" s="107"/>
      <c r="H42" s="107"/>
      <c r="I42" s="107"/>
      <c r="J42" s="107"/>
      <c r="K42" s="107"/>
      <c r="L42" s="107"/>
      <c r="M42" s="107"/>
      <c r="N42" s="107"/>
      <c r="O42" s="452"/>
      <c r="P42" s="456" t="str">
        <f>เวลาเรียน!F43</f>
        <v/>
      </c>
      <c r="Q42" s="457"/>
      <c r="R42" s="459"/>
      <c r="S42" s="123"/>
      <c r="T42" s="123"/>
      <c r="U42" s="123"/>
      <c r="V42" s="123"/>
      <c r="W42" s="123"/>
      <c r="X42" s="123"/>
    </row>
    <row r="43" spans="1:24" s="103" customFormat="1" ht="15.75" customHeight="1">
      <c r="A43" s="123"/>
      <c r="B43" s="105">
        <v>38</v>
      </c>
      <c r="C43" s="510"/>
      <c r="D43" s="510"/>
      <c r="E43" s="293"/>
      <c r="F43" s="110"/>
      <c r="G43" s="107"/>
      <c r="H43" s="107"/>
      <c r="I43" s="107"/>
      <c r="J43" s="107"/>
      <c r="K43" s="107"/>
      <c r="L43" s="107"/>
      <c r="M43" s="107"/>
      <c r="N43" s="107"/>
      <c r="O43" s="452"/>
      <c r="P43" s="456" t="str">
        <f>เวลาเรียน!F44</f>
        <v/>
      </c>
      <c r="Q43" s="457"/>
      <c r="R43" s="459"/>
      <c r="S43" s="123"/>
      <c r="T43" s="123"/>
      <c r="U43" s="123"/>
      <c r="V43" s="123"/>
      <c r="W43" s="123"/>
      <c r="X43" s="123"/>
    </row>
    <row r="44" spans="1:24" s="103" customFormat="1" ht="15.75" customHeight="1">
      <c r="A44" s="123"/>
      <c r="B44" s="105">
        <v>39</v>
      </c>
      <c r="C44" s="510"/>
      <c r="D44" s="510"/>
      <c r="E44" s="293"/>
      <c r="F44" s="110"/>
      <c r="G44" s="107"/>
      <c r="H44" s="107"/>
      <c r="I44" s="107"/>
      <c r="J44" s="107"/>
      <c r="K44" s="107"/>
      <c r="L44" s="107"/>
      <c r="M44" s="107"/>
      <c r="N44" s="107"/>
      <c r="O44" s="452"/>
      <c r="P44" s="456" t="str">
        <f>เวลาเรียน!F45</f>
        <v/>
      </c>
      <c r="Q44" s="457"/>
      <c r="R44" s="459"/>
      <c r="S44" s="123"/>
      <c r="T44" s="123"/>
      <c r="U44" s="123"/>
      <c r="V44" s="123"/>
      <c r="W44" s="123"/>
      <c r="X44" s="123"/>
    </row>
    <row r="45" spans="1:24" s="103" customFormat="1" ht="15.75" customHeight="1">
      <c r="A45" s="123"/>
      <c r="B45" s="105">
        <v>40</v>
      </c>
      <c r="C45" s="510"/>
      <c r="D45" s="510"/>
      <c r="E45" s="293"/>
      <c r="F45" s="110"/>
      <c r="G45" s="107"/>
      <c r="H45" s="107"/>
      <c r="I45" s="107"/>
      <c r="J45" s="107"/>
      <c r="K45" s="107"/>
      <c r="L45" s="107"/>
      <c r="M45" s="107"/>
      <c r="N45" s="107"/>
      <c r="O45" s="452"/>
      <c r="P45" s="456" t="str">
        <f>เวลาเรียน!F46</f>
        <v/>
      </c>
      <c r="Q45" s="457"/>
      <c r="R45" s="459"/>
      <c r="S45" s="123"/>
      <c r="T45" s="123"/>
      <c r="U45" s="123"/>
      <c r="V45" s="123"/>
      <c r="W45" s="123"/>
      <c r="X45" s="123"/>
    </row>
    <row r="46" spans="1:24" s="103" customFormat="1" ht="15.75" customHeight="1">
      <c r="A46" s="123"/>
      <c r="B46" s="470">
        <v>41</v>
      </c>
      <c r="C46" s="510"/>
      <c r="D46" s="510"/>
      <c r="E46" s="293"/>
      <c r="F46" s="110"/>
      <c r="G46" s="107"/>
      <c r="H46" s="107"/>
      <c r="I46" s="107"/>
      <c r="J46" s="107"/>
      <c r="K46" s="107"/>
      <c r="L46" s="107"/>
      <c r="M46" s="107"/>
      <c r="N46" s="107"/>
      <c r="O46" s="452"/>
      <c r="P46" s="456" t="str">
        <f>เวลาเรียน!F47</f>
        <v/>
      </c>
      <c r="Q46" s="457"/>
      <c r="R46" s="459"/>
      <c r="S46" s="123"/>
      <c r="T46" s="123"/>
      <c r="U46" s="123"/>
      <c r="V46" s="123"/>
      <c r="W46" s="123"/>
      <c r="X46" s="123"/>
    </row>
    <row r="47" spans="1:24" s="103" customFormat="1" ht="15.75" customHeight="1">
      <c r="A47" s="123"/>
      <c r="B47" s="470">
        <v>42</v>
      </c>
      <c r="C47" s="510"/>
      <c r="D47" s="510"/>
      <c r="E47" s="293"/>
      <c r="F47" s="110"/>
      <c r="G47" s="107"/>
      <c r="H47" s="107"/>
      <c r="I47" s="107"/>
      <c r="J47" s="107"/>
      <c r="K47" s="107"/>
      <c r="L47" s="107"/>
      <c r="M47" s="107"/>
      <c r="N47" s="107"/>
      <c r="O47" s="452"/>
      <c r="P47" s="456" t="str">
        <f>เวลาเรียน!F48</f>
        <v/>
      </c>
      <c r="Q47" s="457"/>
      <c r="R47" s="459"/>
      <c r="S47" s="123"/>
      <c r="T47" s="123"/>
      <c r="U47" s="123"/>
      <c r="V47" s="123"/>
      <c r="W47" s="123"/>
      <c r="X47" s="123"/>
    </row>
    <row r="48" spans="1:24" s="103" customFormat="1" ht="15.75" customHeight="1">
      <c r="A48" s="123"/>
      <c r="B48" s="470">
        <v>43</v>
      </c>
      <c r="C48" s="510"/>
      <c r="D48" s="510"/>
      <c r="E48" s="293"/>
      <c r="F48" s="110"/>
      <c r="G48" s="107"/>
      <c r="H48" s="107"/>
      <c r="I48" s="107"/>
      <c r="J48" s="107"/>
      <c r="K48" s="107"/>
      <c r="L48" s="107"/>
      <c r="M48" s="107"/>
      <c r="N48" s="107"/>
      <c r="O48" s="452"/>
      <c r="P48" s="456" t="str">
        <f>เวลาเรียน!F49</f>
        <v/>
      </c>
      <c r="Q48" s="457"/>
      <c r="R48" s="459"/>
      <c r="S48" s="123"/>
      <c r="T48" s="123"/>
      <c r="U48" s="123"/>
      <c r="V48" s="123"/>
      <c r="W48" s="123"/>
      <c r="X48" s="123"/>
    </row>
    <row r="49" spans="1:24" s="103" customFormat="1" ht="15.75" customHeight="1">
      <c r="A49" s="123"/>
      <c r="B49" s="470">
        <v>44</v>
      </c>
      <c r="C49" s="510"/>
      <c r="D49" s="510"/>
      <c r="E49" s="293"/>
      <c r="F49" s="110"/>
      <c r="G49" s="107"/>
      <c r="H49" s="107"/>
      <c r="I49" s="107"/>
      <c r="J49" s="107"/>
      <c r="K49" s="107"/>
      <c r="L49" s="107"/>
      <c r="M49" s="107"/>
      <c r="N49" s="107"/>
      <c r="O49" s="452"/>
      <c r="P49" s="456" t="str">
        <f>เวลาเรียน!F50</f>
        <v/>
      </c>
      <c r="Q49" s="457"/>
      <c r="R49" s="459"/>
      <c r="S49" s="123"/>
      <c r="T49" s="123"/>
      <c r="U49" s="123"/>
      <c r="V49" s="123"/>
      <c r="W49" s="123"/>
      <c r="X49" s="123"/>
    </row>
    <row r="50" spans="1:24" s="103" customFormat="1" ht="15.75" customHeight="1">
      <c r="A50" s="123"/>
      <c r="B50" s="470">
        <v>45</v>
      </c>
      <c r="C50" s="510"/>
      <c r="D50" s="510"/>
      <c r="E50" s="293"/>
      <c r="F50" s="110"/>
      <c r="G50" s="107"/>
      <c r="H50" s="107"/>
      <c r="I50" s="107"/>
      <c r="J50" s="107"/>
      <c r="K50" s="107"/>
      <c r="L50" s="107"/>
      <c r="M50" s="107"/>
      <c r="N50" s="107"/>
      <c r="O50" s="452"/>
      <c r="P50" s="456" t="str">
        <f>เวลาเรียน!F51</f>
        <v/>
      </c>
      <c r="Q50" s="457"/>
      <c r="R50" s="459"/>
      <c r="S50" s="123"/>
      <c r="T50" s="123"/>
      <c r="U50" s="123"/>
      <c r="V50" s="123"/>
      <c r="W50" s="123"/>
      <c r="X50" s="123"/>
    </row>
    <row r="51" spans="1:24" s="103" customFormat="1" ht="15.75" customHeight="1">
      <c r="A51" s="123"/>
      <c r="B51" s="470">
        <v>46</v>
      </c>
      <c r="C51" s="510"/>
      <c r="D51" s="510"/>
      <c r="E51" s="293"/>
      <c r="F51" s="110"/>
      <c r="G51" s="107"/>
      <c r="H51" s="107"/>
      <c r="I51" s="107"/>
      <c r="J51" s="107"/>
      <c r="K51" s="107"/>
      <c r="L51" s="107"/>
      <c r="M51" s="107"/>
      <c r="N51" s="107"/>
      <c r="O51" s="452"/>
      <c r="P51" s="456" t="str">
        <f>เวลาเรียน!F52</f>
        <v/>
      </c>
      <c r="Q51" s="457"/>
      <c r="R51" s="459"/>
      <c r="S51" s="123"/>
      <c r="T51" s="123"/>
      <c r="U51" s="123"/>
      <c r="V51" s="123"/>
      <c r="W51" s="123"/>
      <c r="X51" s="123"/>
    </row>
    <row r="52" spans="1:24" s="103" customFormat="1" ht="15.75" customHeight="1">
      <c r="A52" s="123"/>
      <c r="B52" s="470">
        <v>47</v>
      </c>
      <c r="C52" s="510"/>
      <c r="D52" s="510"/>
      <c r="E52" s="293"/>
      <c r="F52" s="110"/>
      <c r="G52" s="107"/>
      <c r="H52" s="107"/>
      <c r="I52" s="107"/>
      <c r="J52" s="107"/>
      <c r="K52" s="107"/>
      <c r="L52" s="107"/>
      <c r="M52" s="107"/>
      <c r="N52" s="107"/>
      <c r="O52" s="452"/>
      <c r="P52" s="456" t="str">
        <f>เวลาเรียน!F53</f>
        <v/>
      </c>
      <c r="Q52" s="457"/>
      <c r="R52" s="459"/>
      <c r="S52" s="123"/>
      <c r="T52" s="123"/>
      <c r="U52" s="123"/>
      <c r="V52" s="123"/>
      <c r="W52" s="123"/>
      <c r="X52" s="123"/>
    </row>
    <row r="53" spans="1:24" s="103" customFormat="1" ht="15.75" customHeight="1">
      <c r="A53" s="123"/>
      <c r="B53" s="470">
        <v>48</v>
      </c>
      <c r="C53" s="510"/>
      <c r="D53" s="510"/>
      <c r="E53" s="293"/>
      <c r="F53" s="110"/>
      <c r="G53" s="107"/>
      <c r="H53" s="107"/>
      <c r="I53" s="107"/>
      <c r="J53" s="107"/>
      <c r="K53" s="107"/>
      <c r="L53" s="107"/>
      <c r="M53" s="107"/>
      <c r="N53" s="107"/>
      <c r="O53" s="452"/>
      <c r="P53" s="456" t="str">
        <f>เวลาเรียน!F54</f>
        <v/>
      </c>
      <c r="Q53" s="457"/>
      <c r="R53" s="459"/>
      <c r="S53" s="123"/>
      <c r="T53" s="123"/>
      <c r="U53" s="123"/>
      <c r="V53" s="123"/>
      <c r="W53" s="123"/>
      <c r="X53" s="123"/>
    </row>
    <row r="54" spans="1:24" s="103" customFormat="1" ht="15.75" customHeight="1">
      <c r="A54" s="123"/>
      <c r="B54" s="470">
        <v>49</v>
      </c>
      <c r="C54" s="510"/>
      <c r="D54" s="510"/>
      <c r="E54" s="293"/>
      <c r="F54" s="110"/>
      <c r="G54" s="107"/>
      <c r="H54" s="107"/>
      <c r="I54" s="107"/>
      <c r="J54" s="107"/>
      <c r="K54" s="107"/>
      <c r="L54" s="107"/>
      <c r="M54" s="107"/>
      <c r="N54" s="107"/>
      <c r="O54" s="452"/>
      <c r="P54" s="456" t="str">
        <f>เวลาเรียน!F55</f>
        <v/>
      </c>
      <c r="Q54" s="457"/>
      <c r="R54" s="459"/>
      <c r="S54" s="123"/>
      <c r="T54" s="123"/>
      <c r="U54" s="123"/>
      <c r="V54" s="123"/>
      <c r="W54" s="123"/>
      <c r="X54" s="123"/>
    </row>
    <row r="55" spans="1:24" s="103" customFormat="1" ht="15.75" customHeight="1">
      <c r="A55" s="123"/>
      <c r="B55" s="470">
        <v>50</v>
      </c>
      <c r="C55" s="510"/>
      <c r="D55" s="510"/>
      <c r="E55" s="293"/>
      <c r="F55" s="110"/>
      <c r="G55" s="107"/>
      <c r="H55" s="107"/>
      <c r="I55" s="107"/>
      <c r="J55" s="107"/>
      <c r="K55" s="107"/>
      <c r="L55" s="107"/>
      <c r="M55" s="107"/>
      <c r="N55" s="107"/>
      <c r="O55" s="452"/>
      <c r="P55" s="456" t="str">
        <f>เวลาเรียน!F56</f>
        <v/>
      </c>
      <c r="Q55" s="457"/>
      <c r="R55" s="459"/>
      <c r="S55" s="123"/>
      <c r="T55" s="123"/>
      <c r="U55" s="123"/>
      <c r="V55" s="123"/>
      <c r="W55" s="123"/>
      <c r="X55" s="123"/>
    </row>
    <row r="56" spans="1:24" ht="19.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0" t="s">
        <v>618</v>
      </c>
      <c r="O57" s="531"/>
      <c r="P57" s="531"/>
      <c r="Q57" s="448" t="str">
        <f>IF(COUNTA(นักเรียน!$E$6:$E$55),COUNTA(นักเรียน!$E$6:$E$55),"-")</f>
        <v>-</v>
      </c>
      <c r="R57" s="449" t="s">
        <v>616</v>
      </c>
      <c r="S57" s="119"/>
      <c r="T57" s="119"/>
      <c r="U57" s="119"/>
      <c r="V57" s="119"/>
      <c r="W57" s="119"/>
      <c r="X57" s="119"/>
    </row>
    <row r="58" spans="1:24" ht="21.7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0" t="s">
        <v>617</v>
      </c>
      <c r="O58" s="531"/>
      <c r="P58" s="531"/>
      <c r="Q58" s="448" t="str">
        <f>IF(COUNTIF($Q$6:$Q$55,"ออก"),COUNTIF($Q$6:$Q$55,"ออก"),"0")</f>
        <v>0</v>
      </c>
      <c r="R58" s="449" t="s">
        <v>616</v>
      </c>
      <c r="S58" s="119"/>
      <c r="T58" s="119"/>
      <c r="U58" s="119"/>
      <c r="V58" s="119"/>
      <c r="W58" s="119"/>
      <c r="X58" s="119"/>
    </row>
    <row r="59" spans="1:24" ht="21.7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0" t="s">
        <v>619</v>
      </c>
      <c r="O59" s="531"/>
      <c r="P59" s="531"/>
      <c r="Q59" s="448" t="str">
        <f>IF($Q$57="-","-",$Q$57-$Q$58)</f>
        <v>-</v>
      </c>
      <c r="R59" s="449" t="s">
        <v>616</v>
      </c>
      <c r="S59" s="119"/>
      <c r="T59" s="119"/>
      <c r="U59" s="119"/>
      <c r="V59" s="119"/>
      <c r="W59" s="119"/>
      <c r="X59" s="119"/>
    </row>
    <row r="60" spans="1:24" ht="21.7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>
      <c r="A2" s="89"/>
      <c r="H2" s="573" t="s">
        <v>284</v>
      </c>
      <c r="I2" s="573"/>
      <c r="J2" s="573"/>
      <c r="K2" s="573"/>
      <c r="L2" s="573"/>
      <c r="R2" s="277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>
      <c r="A3" s="89"/>
      <c r="B3" s="572" t="str">
        <f>Home!C2&amp;" ระดับ"&amp;Home!F3</f>
        <v>แบบบันทึกผลการเรียนประจำรายวิชา ระดับประถมศึกษา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>
      <c r="A4" s="111"/>
      <c r="B4" s="549" t="str">
        <f>"โรงเรียน"&amp;aboutme!E37</f>
        <v>โรงเรียนบ้านโสกน้ำขุ่น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>
      <c r="A5" s="111"/>
      <c r="B5" s="550" t="str">
        <f>"อำเภอ"&amp;Home!C6&amp;"    จังหวัด"&amp;Home!C7</f>
        <v>อำเภอแก้งสนามนาง    จังหวัดนครราชสีมา</v>
      </c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>
      <c r="A6" s="112"/>
      <c r="B6" s="26" t="str">
        <f>"ชั้น"&amp;Home!C9</f>
        <v>ชั้น</v>
      </c>
      <c r="C6" s="26"/>
      <c r="D6" s="26"/>
      <c r="E6" s="26"/>
      <c r="F6" s="26" t="str">
        <f>"ปีการศึกษา "&amp;Home!F5</f>
        <v xml:space="preserve">ปีการศึกษา </v>
      </c>
      <c r="H6" s="26"/>
      <c r="I6" s="26"/>
      <c r="J6" s="25" t="str">
        <f>"กลุ่มสาระการเรียนรู้ "&amp;Home!C10</f>
        <v xml:space="preserve">กลุ่มสาระการเรียนรู้ 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/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>
      <c r="A8" s="112"/>
      <c r="E8" s="27"/>
      <c r="F8" s="27"/>
      <c r="G8" s="551"/>
      <c r="H8" s="551"/>
      <c r="I8" s="551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>
      <c r="A9" s="112"/>
      <c r="E9" s="26"/>
      <c r="G9" s="25" t="s">
        <v>117</v>
      </c>
      <c r="H9" s="26"/>
      <c r="J9" s="25" t="str">
        <f>Home!C15&amp;"                        "</f>
        <v xml:space="preserve">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>
      <c r="A10" s="112"/>
      <c r="E10" s="26"/>
      <c r="G10" s="25" t="s">
        <v>13</v>
      </c>
      <c r="H10" s="26"/>
      <c r="J10" s="25" t="str">
        <f>Home!C14&amp;"                      "</f>
        <v xml:space="preserve">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>
      <c r="A12" s="89"/>
      <c r="B12" s="552" t="s">
        <v>59</v>
      </c>
      <c r="C12" s="552"/>
      <c r="D12" s="552"/>
      <c r="E12" s="553" t="s">
        <v>547</v>
      </c>
      <c r="F12" s="554"/>
      <c r="G12" s="554"/>
      <c r="H12" s="554"/>
      <c r="I12" s="554"/>
      <c r="J12" s="554"/>
      <c r="K12" s="554"/>
      <c r="L12" s="555"/>
      <c r="M12" s="560" t="s">
        <v>522</v>
      </c>
      <c r="N12" s="560"/>
      <c r="O12" s="560"/>
      <c r="P12" s="560"/>
      <c r="Q12" s="556" t="s">
        <v>51</v>
      </c>
      <c r="R12" s="557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>
      <c r="A13" s="89"/>
      <c r="B13" s="552"/>
      <c r="C13" s="552"/>
      <c r="D13" s="552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1" t="s">
        <v>463</v>
      </c>
      <c r="N13" s="561"/>
      <c r="O13" s="552" t="s">
        <v>464</v>
      </c>
      <c r="P13" s="552"/>
      <c r="Q13" s="558"/>
      <c r="R13" s="55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>
      <c r="A14" s="89"/>
      <c r="B14" s="562" t="str">
        <f>IF(นักเรียน!Q59="","",นักเรียน!Q59)</f>
        <v>-</v>
      </c>
      <c r="C14" s="562"/>
      <c r="D14" s="562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2" t="str">
        <f>IF(COUNTIF(คะแนน2!$BC$6:$BC$55,"ผ่าน"),COUNTIF(คะแนน2!$BC$6:$BC$55,"ผ่าน"),"-")</f>
        <v>-</v>
      </c>
      <c r="N14" s="562"/>
      <c r="O14" s="562" t="str">
        <f>IF(COUNTIF(คะแนน2!$BC$6:$BC$55,"ไม่ผ่าน"),COUNTIF(คะแนน2!$BC$6:$BC$55,"ไม่ผ่าน"),"-")</f>
        <v>-</v>
      </c>
      <c r="P14" s="562"/>
      <c r="Q14" s="566"/>
      <c r="R14" s="567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>
      <c r="A15" s="89"/>
      <c r="B15" s="552" t="s">
        <v>62</v>
      </c>
      <c r="C15" s="552"/>
      <c r="D15" s="552"/>
      <c r="E15" s="413" t="str">
        <f>IF(E14="-","",COUNTIF(คะแนน2!$BC$6:$BC$55,"4")*100/$B$14)</f>
        <v/>
      </c>
      <c r="F15" s="413" t="str">
        <f>IF(F14="-","",COUNTIF(คะแนน2!$BC$6:$BC$55,"3.5")*100/$B$14)</f>
        <v/>
      </c>
      <c r="G15" s="413" t="str">
        <f>IF(G14="-","",COUNTIF(คะแนน2!$BC$6:$BC$55,"3")*100/$B$14)</f>
        <v/>
      </c>
      <c r="H15" s="413" t="str">
        <f>IF(H14="-","",COUNTIF(คะแนน2!$BC$6:$BC$55,"2.5")*100/$B$14)</f>
        <v/>
      </c>
      <c r="I15" s="413" t="str">
        <f>IF(I14="-","",COUNTIF(คะแนน2!$BC$6:$BC$55,"2")*100/$B$14)</f>
        <v/>
      </c>
      <c r="J15" s="413" t="str">
        <f>IF(J14="-","",COUNTIF(คะแนน2!$BC$6:$BC$55,"1.5")*100/$B$14)</f>
        <v/>
      </c>
      <c r="K15" s="413" t="str">
        <f>IF(K14="-","",COUNTIF(คะแนน2!$BC$6:$BC$55,"1")*100/$B$14)</f>
        <v/>
      </c>
      <c r="L15" s="413" t="str">
        <f>IF(L14="-","",COUNTIF(คะแนน2!$BC$6:$BC$55,"0")*100/$B$14)</f>
        <v/>
      </c>
      <c r="M15" s="570" t="str">
        <f>IF(M14="-","",COUNTIF(คะแนน2!$BC$6:$BC$55,"ผ่าน")*100/$B$14)</f>
        <v/>
      </c>
      <c r="N15" s="571"/>
      <c r="O15" s="570" t="str">
        <f>IF(O14="-","",COUNTIF(คะแนน2!$BC$6:$BC$55,"ไม่ผ่าน")*100/$B$14)</f>
        <v/>
      </c>
      <c r="P15" s="571"/>
      <c r="Q15" s="568"/>
      <c r="R15" s="56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89"/>
      <c r="B17" s="563" t="s">
        <v>63</v>
      </c>
      <c r="C17" s="563"/>
      <c r="D17" s="563"/>
      <c r="E17" s="563"/>
      <c r="F17" s="563"/>
      <c r="G17" s="563"/>
      <c r="H17" s="563"/>
      <c r="I17" s="563"/>
      <c r="K17" s="563" t="s">
        <v>64</v>
      </c>
      <c r="L17" s="563"/>
      <c r="M17" s="563"/>
      <c r="N17" s="563"/>
      <c r="O17" s="563"/>
      <c r="P17" s="563"/>
      <c r="Q17" s="563"/>
      <c r="R17" s="563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>
      <c r="A18" s="89"/>
      <c r="B18" s="564" t="s">
        <v>65</v>
      </c>
      <c r="C18" s="565"/>
      <c r="D18" s="564" t="s">
        <v>66</v>
      </c>
      <c r="E18" s="565"/>
      <c r="F18" s="564" t="s">
        <v>67</v>
      </c>
      <c r="G18" s="565"/>
      <c r="H18" s="564" t="s">
        <v>68</v>
      </c>
      <c r="I18" s="565"/>
      <c r="K18" s="564" t="s">
        <v>65</v>
      </c>
      <c r="L18" s="565"/>
      <c r="M18" s="564" t="s">
        <v>66</v>
      </c>
      <c r="N18" s="565"/>
      <c r="O18" s="564" t="s">
        <v>67</v>
      </c>
      <c r="P18" s="565"/>
      <c r="Q18" s="564" t="s">
        <v>68</v>
      </c>
      <c r="R18" s="565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>
      <c r="A19" s="89"/>
      <c r="B19" s="545" t="str">
        <f>IF(COUNTIF(คุณลักษณะ!$Z$6:$Z$55,"3"),COUNTIF(คุณลักษณะ!$Z$6:$Z$55,"3"),"-")</f>
        <v>-</v>
      </c>
      <c r="C19" s="546"/>
      <c r="D19" s="545" t="str">
        <f>IF(COUNTIF(คุณลักษณะ!$Z$6:$Z$55,"2"),COUNTIF(คุณลักษณะ!$Z$6:$Z$55,"2"),"-")</f>
        <v>-</v>
      </c>
      <c r="E19" s="546"/>
      <c r="F19" s="545" t="str">
        <f>IF(COUNTIF(คุณลักษณะ!$Z$6:$Z$55,"1"),COUNTIF(คุณลักษณะ!$Z$6:$Z$55,"1"),"-")</f>
        <v>-</v>
      </c>
      <c r="G19" s="546"/>
      <c r="H19" s="545" t="str">
        <f>IF(COUNTIF(คุณลักษณะ!$Z$6:$Z$55,"0"),COUNTIF(คุณลักษณะ!$Z$6:$Z$55,"0"),"-")</f>
        <v>-</v>
      </c>
      <c r="I19" s="546"/>
      <c r="J19" s="37"/>
      <c r="K19" s="545" t="str">
        <f>IF(COUNTIF(คิดวิเคราะห์!$M$6:$M$55,"3"),COUNTIF(คิดวิเคราะห์!$M$6:$M$55,"3"),"-")</f>
        <v>-</v>
      </c>
      <c r="L19" s="546"/>
      <c r="M19" s="545" t="str">
        <f>IF(COUNTIF(คิดวิเคราะห์!$M$6:$M$55,"2"),COUNTIF(คิดวิเคราะห์!$M$6:$M$55,"2"),"-")</f>
        <v>-</v>
      </c>
      <c r="N19" s="546"/>
      <c r="O19" s="545" t="str">
        <f>IF(COUNTIF(คิดวิเคราะห์!$M$6:$M$55,"1"),COUNTIF(คิดวิเคราะห์!$M$6:$M$55,"1"),"-")</f>
        <v>-</v>
      </c>
      <c r="P19" s="546"/>
      <c r="Q19" s="545" t="str">
        <f>IF(COUNTIF(คิดวิเคราะห์!$M$6:$M$55,"0"),COUNTIF(คิดวิเคราะห์!$M$6:$M$55,"0"),"-")</f>
        <v>-</v>
      </c>
      <c r="R19" s="546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>
      <c r="A20" s="89"/>
      <c r="B20" s="547" t="str">
        <f>IF(B19="-","",COUNTIF(คุณลักษณะ!$Z$6:$Z$55,"3")*100/$B$14)</f>
        <v/>
      </c>
      <c r="C20" s="548"/>
      <c r="D20" s="547" t="str">
        <f>IF(D19="-","",COUNTIF(คุณลักษณะ!$Z$6:$Z$55,"2")*100/$B$14)</f>
        <v/>
      </c>
      <c r="E20" s="548"/>
      <c r="F20" s="547" t="str">
        <f>IF(F19="-","",COUNTIF(คุณลักษณะ!$Z$6:$Z$55,"1")*100/$B$14)</f>
        <v/>
      </c>
      <c r="G20" s="548"/>
      <c r="H20" s="547" t="str">
        <f>IF(H19="-","",COUNTIF(คุณลักษณะ!$Z$6:$Z$55,"0")*100/$B$14)</f>
        <v/>
      </c>
      <c r="I20" s="548"/>
      <c r="J20" s="35"/>
      <c r="K20" s="547" t="str">
        <f>IF(K19="-","",COUNTIF(คิดวิเคราะห์!$M$6:$M$55,"3")*100/$B$14)</f>
        <v/>
      </c>
      <c r="L20" s="548"/>
      <c r="M20" s="547" t="str">
        <f>IF(M19="-","",COUNTIF(คิดวิเคราะห์!$M$6:$M$55,"2")*100/$B$14)</f>
        <v/>
      </c>
      <c r="N20" s="548"/>
      <c r="O20" s="547" t="str">
        <f>IF(O19="-","",COUNTIF(คิดวิเคราะห์!$M$6:$M$55,"1")*100/$B$14)</f>
        <v/>
      </c>
      <c r="P20" s="548"/>
      <c r="Q20" s="547" t="str">
        <f>IF(Q19="-","",COUNTIF(คิดวิเคราะห์!$M$6:$M$55,"0")*100/$B$14)</f>
        <v/>
      </c>
      <c r="R20" s="548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>
      <c r="A24" s="23"/>
      <c r="F24" s="544" t="str">
        <f>IF(Home!C16="","","("&amp;Home!C16&amp;")")</f>
        <v/>
      </c>
      <c r="G24" s="544"/>
      <c r="H24" s="544"/>
      <c r="I24" s="544"/>
      <c r="J24" s="544"/>
      <c r="K24" s="544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>
      <c r="A26" s="23"/>
      <c r="F26" s="544" t="str">
        <f>IF(Home!C17="","","("&amp;Home!C17&amp;")")</f>
        <v/>
      </c>
      <c r="G26" s="544"/>
      <c r="H26" s="544"/>
      <c r="I26" s="544"/>
      <c r="J26" s="544"/>
      <c r="K26" s="544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>
      <c r="A28" s="23"/>
      <c r="F28" s="16" t="str">
        <f>IF(Home!C18="","","ลงชื่อ")</f>
        <v/>
      </c>
      <c r="L28" s="16" t="str">
        <f>IF(Home!C18="","",Home!F18)</f>
        <v/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>
      <c r="A29" s="23"/>
      <c r="E29" s="38"/>
      <c r="F29" s="544" t="str">
        <f>IF(Home!C18="","","("&amp;Home!C18&amp;")")</f>
        <v/>
      </c>
      <c r="G29" s="544"/>
      <c r="H29" s="544"/>
      <c r="I29" s="544"/>
      <c r="J29" s="544"/>
      <c r="K29" s="544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>
      <c r="A31" s="23"/>
      <c r="H31" s="544" t="str">
        <f>IF(Home!C19="","","("&amp;Home!C19&amp;")")</f>
        <v/>
      </c>
      <c r="I31" s="544"/>
      <c r="J31" s="544"/>
      <c r="K31" s="544"/>
      <c r="L31" s="544"/>
      <c r="M31" s="544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>
      <c r="A32" s="23"/>
      <c r="G32" s="544" t="str">
        <f>IF(Home!C19="","",Home!F19&amp;"โรงเรียน"&amp;Home!C3)</f>
        <v/>
      </c>
      <c r="H32" s="544"/>
      <c r="I32" s="544"/>
      <c r="J32" s="544"/>
      <c r="K32" s="544"/>
      <c r="L32" s="544"/>
      <c r="M32" s="544"/>
      <c r="N32" s="544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                </v>
      </c>
      <c r="L33" s="38"/>
      <c r="M33" s="40" t="s">
        <v>73</v>
      </c>
      <c r="N33" s="29" t="str">
        <f>Home!F9&amp;"         "</f>
        <v xml:space="preserve">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zoomScaleNormal="10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G7" sqref="G7"/>
    </sheetView>
  </sheetViews>
  <sheetFormatPr defaultRowHeight="18" customHeight="1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>
      <c r="A2" s="115"/>
      <c r="B2" s="592" t="s">
        <v>0</v>
      </c>
      <c r="C2" s="596" t="s">
        <v>1</v>
      </c>
      <c r="D2" s="582" t="s">
        <v>19</v>
      </c>
      <c r="E2" s="582" t="s">
        <v>2</v>
      </c>
      <c r="F2" s="140" t="s">
        <v>21</v>
      </c>
      <c r="G2" s="574">
        <v>1</v>
      </c>
      <c r="H2" s="575"/>
      <c r="I2" s="575"/>
      <c r="J2" s="575"/>
      <c r="K2" s="575"/>
      <c r="L2" s="576"/>
      <c r="M2" s="577"/>
      <c r="N2" s="591">
        <v>2</v>
      </c>
      <c r="O2" s="575"/>
      <c r="P2" s="575"/>
      <c r="Q2" s="575"/>
      <c r="R2" s="575"/>
      <c r="S2" s="576"/>
      <c r="T2" s="576"/>
      <c r="U2" s="574">
        <v>3</v>
      </c>
      <c r="V2" s="575"/>
      <c r="W2" s="575"/>
      <c r="X2" s="575"/>
      <c r="Y2" s="575"/>
      <c r="Z2" s="576"/>
      <c r="AA2" s="577"/>
      <c r="AB2" s="574">
        <v>4</v>
      </c>
      <c r="AC2" s="575"/>
      <c r="AD2" s="575"/>
      <c r="AE2" s="575"/>
      <c r="AF2" s="575"/>
      <c r="AG2" s="576"/>
      <c r="AH2" s="577"/>
      <c r="AI2" s="574">
        <v>5</v>
      </c>
      <c r="AJ2" s="575"/>
      <c r="AK2" s="575"/>
      <c r="AL2" s="575"/>
      <c r="AM2" s="575"/>
      <c r="AN2" s="576"/>
      <c r="AO2" s="577"/>
      <c r="AP2" s="591">
        <v>6</v>
      </c>
      <c r="AQ2" s="575"/>
      <c r="AR2" s="575"/>
      <c r="AS2" s="575"/>
      <c r="AT2" s="575"/>
      <c r="AU2" s="576"/>
      <c r="AV2" s="576"/>
      <c r="AW2" s="574">
        <v>7</v>
      </c>
      <c r="AX2" s="575"/>
      <c r="AY2" s="575"/>
      <c r="AZ2" s="575"/>
      <c r="BA2" s="575"/>
      <c r="BB2" s="576"/>
      <c r="BC2" s="577"/>
      <c r="BD2" s="574">
        <v>8</v>
      </c>
      <c r="BE2" s="575"/>
      <c r="BF2" s="575"/>
      <c r="BG2" s="575"/>
      <c r="BH2" s="575"/>
      <c r="BI2" s="576"/>
      <c r="BJ2" s="577"/>
      <c r="BK2" s="574">
        <v>9</v>
      </c>
      <c r="BL2" s="575"/>
      <c r="BM2" s="575"/>
      <c r="BN2" s="575"/>
      <c r="BO2" s="575"/>
      <c r="BP2" s="576"/>
      <c r="BQ2" s="577"/>
      <c r="BR2" s="574">
        <v>10</v>
      </c>
      <c r="BS2" s="575"/>
      <c r="BT2" s="575"/>
      <c r="BU2" s="575"/>
      <c r="BV2" s="575"/>
      <c r="BW2" s="576"/>
      <c r="BX2" s="577"/>
      <c r="BY2" s="574">
        <v>11</v>
      </c>
      <c r="BZ2" s="575"/>
      <c r="CA2" s="575"/>
      <c r="CB2" s="575"/>
      <c r="CC2" s="575"/>
      <c r="CD2" s="576"/>
      <c r="CE2" s="577"/>
      <c r="CF2" s="574">
        <v>12</v>
      </c>
      <c r="CG2" s="575"/>
      <c r="CH2" s="575"/>
      <c r="CI2" s="575"/>
      <c r="CJ2" s="575"/>
      <c r="CK2" s="576"/>
      <c r="CL2" s="577"/>
      <c r="CM2" s="574">
        <v>13</v>
      </c>
      <c r="CN2" s="575"/>
      <c r="CO2" s="575"/>
      <c r="CP2" s="575"/>
      <c r="CQ2" s="575"/>
      <c r="CR2" s="576"/>
      <c r="CS2" s="577"/>
      <c r="CT2" s="591">
        <v>14</v>
      </c>
      <c r="CU2" s="575"/>
      <c r="CV2" s="575"/>
      <c r="CW2" s="575"/>
      <c r="CX2" s="575"/>
      <c r="CY2" s="576"/>
      <c r="CZ2" s="576"/>
      <c r="DA2" s="574">
        <v>15</v>
      </c>
      <c r="DB2" s="575"/>
      <c r="DC2" s="575"/>
      <c r="DD2" s="575"/>
      <c r="DE2" s="575"/>
      <c r="DF2" s="576"/>
      <c r="DG2" s="577"/>
      <c r="DH2" s="574">
        <v>16</v>
      </c>
      <c r="DI2" s="575"/>
      <c r="DJ2" s="575"/>
      <c r="DK2" s="575"/>
      <c r="DL2" s="575"/>
      <c r="DM2" s="576"/>
      <c r="DN2" s="577"/>
      <c r="DO2" s="574">
        <v>17</v>
      </c>
      <c r="DP2" s="575"/>
      <c r="DQ2" s="575"/>
      <c r="DR2" s="575"/>
      <c r="DS2" s="575"/>
      <c r="DT2" s="576"/>
      <c r="DU2" s="577"/>
      <c r="DV2" s="591">
        <v>18</v>
      </c>
      <c r="DW2" s="575"/>
      <c r="DX2" s="575"/>
      <c r="DY2" s="575"/>
      <c r="DZ2" s="575"/>
      <c r="EA2" s="576"/>
      <c r="EB2" s="576"/>
      <c r="EC2" s="574">
        <v>19</v>
      </c>
      <c r="ED2" s="575"/>
      <c r="EE2" s="575"/>
      <c r="EF2" s="575"/>
      <c r="EG2" s="575"/>
      <c r="EH2" s="576"/>
      <c r="EI2" s="577"/>
      <c r="EJ2" s="574">
        <v>20</v>
      </c>
      <c r="EK2" s="575"/>
      <c r="EL2" s="575"/>
      <c r="EM2" s="575"/>
      <c r="EN2" s="575"/>
      <c r="EO2" s="576"/>
      <c r="EP2" s="577"/>
      <c r="EQ2" s="574">
        <v>21</v>
      </c>
      <c r="ER2" s="575"/>
      <c r="ES2" s="575"/>
      <c r="ET2" s="575"/>
      <c r="EU2" s="575"/>
      <c r="EV2" s="576"/>
      <c r="EW2" s="577"/>
      <c r="EX2" s="574">
        <v>22</v>
      </c>
      <c r="EY2" s="575"/>
      <c r="EZ2" s="575"/>
      <c r="FA2" s="575"/>
      <c r="FB2" s="575"/>
      <c r="FC2" s="576"/>
      <c r="FD2" s="577"/>
      <c r="FE2" s="574">
        <v>23</v>
      </c>
      <c r="FF2" s="575"/>
      <c r="FG2" s="575"/>
      <c r="FH2" s="575"/>
      <c r="FI2" s="575"/>
      <c r="FJ2" s="576"/>
      <c r="FK2" s="577"/>
      <c r="FL2" s="574">
        <v>24</v>
      </c>
      <c r="FM2" s="575"/>
      <c r="FN2" s="575"/>
      <c r="FO2" s="575"/>
      <c r="FP2" s="575"/>
      <c r="FQ2" s="576"/>
      <c r="FR2" s="577"/>
      <c r="FS2" s="574">
        <v>25</v>
      </c>
      <c r="FT2" s="575"/>
      <c r="FU2" s="575"/>
      <c r="FV2" s="575"/>
      <c r="FW2" s="575"/>
      <c r="FX2" s="576"/>
      <c r="FY2" s="577"/>
      <c r="FZ2" s="574">
        <v>26</v>
      </c>
      <c r="GA2" s="575"/>
      <c r="GB2" s="575"/>
      <c r="GC2" s="575"/>
      <c r="GD2" s="575"/>
      <c r="GE2" s="576"/>
      <c r="GF2" s="577"/>
      <c r="GG2" s="574">
        <v>27</v>
      </c>
      <c r="GH2" s="575"/>
      <c r="GI2" s="575"/>
      <c r="GJ2" s="575"/>
      <c r="GK2" s="575"/>
      <c r="GL2" s="576"/>
      <c r="GM2" s="577"/>
      <c r="GN2" s="574">
        <v>28</v>
      </c>
      <c r="GO2" s="575"/>
      <c r="GP2" s="575"/>
      <c r="GQ2" s="575"/>
      <c r="GR2" s="575"/>
      <c r="GS2" s="576"/>
      <c r="GT2" s="577"/>
      <c r="GU2" s="574">
        <v>29</v>
      </c>
      <c r="GV2" s="575"/>
      <c r="GW2" s="575"/>
      <c r="GX2" s="575"/>
      <c r="GY2" s="575"/>
      <c r="GZ2" s="576"/>
      <c r="HA2" s="577"/>
      <c r="HB2" s="574">
        <v>30</v>
      </c>
      <c r="HC2" s="575"/>
      <c r="HD2" s="575"/>
      <c r="HE2" s="575"/>
      <c r="HF2" s="575"/>
      <c r="HG2" s="576"/>
      <c r="HH2" s="577"/>
      <c r="HI2" s="574">
        <v>31</v>
      </c>
      <c r="HJ2" s="575"/>
      <c r="HK2" s="575"/>
      <c r="HL2" s="575"/>
      <c r="HM2" s="575"/>
      <c r="HN2" s="576"/>
      <c r="HO2" s="577"/>
      <c r="HP2" s="574">
        <v>32</v>
      </c>
      <c r="HQ2" s="575"/>
      <c r="HR2" s="575"/>
      <c r="HS2" s="575"/>
      <c r="HT2" s="575"/>
      <c r="HU2" s="576"/>
      <c r="HV2" s="577"/>
      <c r="HW2" s="574">
        <v>33</v>
      </c>
      <c r="HX2" s="575"/>
      <c r="HY2" s="575"/>
      <c r="HZ2" s="575"/>
      <c r="IA2" s="575"/>
      <c r="IB2" s="576"/>
      <c r="IC2" s="577"/>
      <c r="ID2" s="574">
        <v>34</v>
      </c>
      <c r="IE2" s="575"/>
      <c r="IF2" s="575"/>
      <c r="IG2" s="575"/>
      <c r="IH2" s="575"/>
      <c r="II2" s="576"/>
      <c r="IJ2" s="577"/>
      <c r="IK2" s="574">
        <v>35</v>
      </c>
      <c r="IL2" s="575"/>
      <c r="IM2" s="575"/>
      <c r="IN2" s="575"/>
      <c r="IO2" s="575"/>
      <c r="IP2" s="576"/>
      <c r="IQ2" s="577"/>
      <c r="IR2" s="574">
        <v>36</v>
      </c>
      <c r="IS2" s="575"/>
      <c r="IT2" s="575"/>
      <c r="IU2" s="575"/>
      <c r="IV2" s="575"/>
      <c r="IW2" s="576"/>
      <c r="IX2" s="577"/>
      <c r="IY2" s="574">
        <v>37</v>
      </c>
      <c r="IZ2" s="575"/>
      <c r="JA2" s="575"/>
      <c r="JB2" s="575"/>
      <c r="JC2" s="575"/>
      <c r="JD2" s="576"/>
      <c r="JE2" s="577"/>
      <c r="JF2" s="574">
        <v>38</v>
      </c>
      <c r="JG2" s="575"/>
      <c r="JH2" s="575"/>
      <c r="JI2" s="575"/>
      <c r="JJ2" s="575"/>
      <c r="JK2" s="576"/>
      <c r="JL2" s="577"/>
      <c r="JM2" s="574">
        <v>39</v>
      </c>
      <c r="JN2" s="575"/>
      <c r="JO2" s="575"/>
      <c r="JP2" s="575"/>
      <c r="JQ2" s="575"/>
      <c r="JR2" s="576"/>
      <c r="JS2" s="577"/>
      <c r="JT2" s="574">
        <v>40</v>
      </c>
      <c r="JU2" s="575"/>
      <c r="JV2" s="575"/>
      <c r="JW2" s="575"/>
      <c r="JX2" s="575"/>
      <c r="JY2" s="576"/>
      <c r="JZ2" s="577"/>
      <c r="KA2" s="574">
        <v>41</v>
      </c>
      <c r="KB2" s="575"/>
      <c r="KC2" s="575"/>
      <c r="KD2" s="575"/>
      <c r="KE2" s="575"/>
      <c r="KF2" s="576"/>
      <c r="KG2" s="577"/>
      <c r="KH2" s="574">
        <v>42</v>
      </c>
      <c r="KI2" s="575"/>
      <c r="KJ2" s="575"/>
      <c r="KK2" s="575"/>
      <c r="KL2" s="575"/>
      <c r="KM2" s="576"/>
      <c r="KN2" s="577"/>
      <c r="KO2" s="139" t="s">
        <v>50</v>
      </c>
      <c r="KP2" s="585" t="s">
        <v>45</v>
      </c>
      <c r="KQ2" s="586"/>
      <c r="KR2" s="586"/>
      <c r="KS2" s="587"/>
      <c r="KT2" s="582" t="s">
        <v>51</v>
      </c>
      <c r="KU2" s="115"/>
      <c r="KV2" s="115"/>
      <c r="KW2" s="115"/>
      <c r="KX2" s="115"/>
    </row>
    <row r="3" spans="1:310" ht="18" customHeight="1">
      <c r="A3" s="115"/>
      <c r="B3" s="593"/>
      <c r="C3" s="597"/>
      <c r="D3" s="583"/>
      <c r="E3" s="583"/>
      <c r="F3" s="140" t="s">
        <v>15</v>
      </c>
      <c r="G3" s="578"/>
      <c r="H3" s="579"/>
      <c r="I3" s="579"/>
      <c r="J3" s="579"/>
      <c r="K3" s="579"/>
      <c r="L3" s="580"/>
      <c r="M3" s="581"/>
      <c r="N3" s="578"/>
      <c r="O3" s="579"/>
      <c r="P3" s="579"/>
      <c r="Q3" s="579"/>
      <c r="R3" s="579"/>
      <c r="S3" s="580"/>
      <c r="T3" s="581"/>
      <c r="U3" s="578"/>
      <c r="V3" s="579"/>
      <c r="W3" s="579"/>
      <c r="X3" s="579"/>
      <c r="Y3" s="579"/>
      <c r="Z3" s="580"/>
      <c r="AA3" s="581"/>
      <c r="AB3" s="578"/>
      <c r="AC3" s="579"/>
      <c r="AD3" s="579"/>
      <c r="AE3" s="579"/>
      <c r="AF3" s="579"/>
      <c r="AG3" s="580"/>
      <c r="AH3" s="581"/>
      <c r="AI3" s="578"/>
      <c r="AJ3" s="579"/>
      <c r="AK3" s="579"/>
      <c r="AL3" s="579"/>
      <c r="AM3" s="579"/>
      <c r="AN3" s="580"/>
      <c r="AO3" s="581"/>
      <c r="AP3" s="578"/>
      <c r="AQ3" s="579"/>
      <c r="AR3" s="579"/>
      <c r="AS3" s="579"/>
      <c r="AT3" s="579"/>
      <c r="AU3" s="580"/>
      <c r="AV3" s="581"/>
      <c r="AW3" s="578"/>
      <c r="AX3" s="579"/>
      <c r="AY3" s="579"/>
      <c r="AZ3" s="579"/>
      <c r="BA3" s="579"/>
      <c r="BB3" s="580"/>
      <c r="BC3" s="581"/>
      <c r="BD3" s="578"/>
      <c r="BE3" s="579"/>
      <c r="BF3" s="579"/>
      <c r="BG3" s="579"/>
      <c r="BH3" s="579"/>
      <c r="BI3" s="580"/>
      <c r="BJ3" s="581"/>
      <c r="BK3" s="578"/>
      <c r="BL3" s="579"/>
      <c r="BM3" s="579"/>
      <c r="BN3" s="579"/>
      <c r="BO3" s="579"/>
      <c r="BP3" s="580"/>
      <c r="BQ3" s="581"/>
      <c r="BR3" s="578"/>
      <c r="BS3" s="579"/>
      <c r="BT3" s="579"/>
      <c r="BU3" s="579"/>
      <c r="BV3" s="579"/>
      <c r="BW3" s="580"/>
      <c r="BX3" s="581"/>
      <c r="BY3" s="578"/>
      <c r="BZ3" s="579"/>
      <c r="CA3" s="579"/>
      <c r="CB3" s="579"/>
      <c r="CC3" s="579"/>
      <c r="CD3" s="580"/>
      <c r="CE3" s="581"/>
      <c r="CF3" s="578"/>
      <c r="CG3" s="579"/>
      <c r="CH3" s="579"/>
      <c r="CI3" s="579"/>
      <c r="CJ3" s="579"/>
      <c r="CK3" s="580"/>
      <c r="CL3" s="581"/>
      <c r="CM3" s="578"/>
      <c r="CN3" s="579"/>
      <c r="CO3" s="579"/>
      <c r="CP3" s="579"/>
      <c r="CQ3" s="579"/>
      <c r="CR3" s="580"/>
      <c r="CS3" s="581"/>
      <c r="CT3" s="578"/>
      <c r="CU3" s="579"/>
      <c r="CV3" s="579"/>
      <c r="CW3" s="579"/>
      <c r="CX3" s="579"/>
      <c r="CY3" s="580"/>
      <c r="CZ3" s="581"/>
      <c r="DA3" s="578"/>
      <c r="DB3" s="579"/>
      <c r="DC3" s="579"/>
      <c r="DD3" s="579"/>
      <c r="DE3" s="579"/>
      <c r="DF3" s="580"/>
      <c r="DG3" s="581"/>
      <c r="DH3" s="578"/>
      <c r="DI3" s="579"/>
      <c r="DJ3" s="579"/>
      <c r="DK3" s="579"/>
      <c r="DL3" s="579"/>
      <c r="DM3" s="580"/>
      <c r="DN3" s="581"/>
      <c r="DO3" s="578"/>
      <c r="DP3" s="579"/>
      <c r="DQ3" s="579"/>
      <c r="DR3" s="579"/>
      <c r="DS3" s="579"/>
      <c r="DT3" s="580"/>
      <c r="DU3" s="581"/>
      <c r="DV3" s="578"/>
      <c r="DW3" s="579"/>
      <c r="DX3" s="579"/>
      <c r="DY3" s="579"/>
      <c r="DZ3" s="579"/>
      <c r="EA3" s="580"/>
      <c r="EB3" s="581"/>
      <c r="EC3" s="578"/>
      <c r="ED3" s="579"/>
      <c r="EE3" s="579"/>
      <c r="EF3" s="579"/>
      <c r="EG3" s="579"/>
      <c r="EH3" s="580"/>
      <c r="EI3" s="581"/>
      <c r="EJ3" s="578"/>
      <c r="EK3" s="579"/>
      <c r="EL3" s="579"/>
      <c r="EM3" s="579"/>
      <c r="EN3" s="579"/>
      <c r="EO3" s="580"/>
      <c r="EP3" s="581"/>
      <c r="EQ3" s="578"/>
      <c r="ER3" s="579"/>
      <c r="ES3" s="579"/>
      <c r="ET3" s="579"/>
      <c r="EU3" s="579"/>
      <c r="EV3" s="580"/>
      <c r="EW3" s="581"/>
      <c r="EX3" s="578"/>
      <c r="EY3" s="579"/>
      <c r="EZ3" s="579"/>
      <c r="FA3" s="579"/>
      <c r="FB3" s="579"/>
      <c r="FC3" s="580"/>
      <c r="FD3" s="581"/>
      <c r="FE3" s="578"/>
      <c r="FF3" s="579"/>
      <c r="FG3" s="579"/>
      <c r="FH3" s="579"/>
      <c r="FI3" s="579"/>
      <c r="FJ3" s="580"/>
      <c r="FK3" s="581"/>
      <c r="FL3" s="578"/>
      <c r="FM3" s="579"/>
      <c r="FN3" s="579"/>
      <c r="FO3" s="579"/>
      <c r="FP3" s="579"/>
      <c r="FQ3" s="580"/>
      <c r="FR3" s="581"/>
      <c r="FS3" s="578"/>
      <c r="FT3" s="579"/>
      <c r="FU3" s="579"/>
      <c r="FV3" s="579"/>
      <c r="FW3" s="579"/>
      <c r="FX3" s="580"/>
      <c r="FY3" s="581"/>
      <c r="FZ3" s="578"/>
      <c r="GA3" s="579"/>
      <c r="GB3" s="579"/>
      <c r="GC3" s="579"/>
      <c r="GD3" s="579"/>
      <c r="GE3" s="580"/>
      <c r="GF3" s="581"/>
      <c r="GG3" s="578"/>
      <c r="GH3" s="579"/>
      <c r="GI3" s="579"/>
      <c r="GJ3" s="579"/>
      <c r="GK3" s="579"/>
      <c r="GL3" s="580"/>
      <c r="GM3" s="581"/>
      <c r="GN3" s="578"/>
      <c r="GO3" s="579"/>
      <c r="GP3" s="579"/>
      <c r="GQ3" s="579"/>
      <c r="GR3" s="579"/>
      <c r="GS3" s="580"/>
      <c r="GT3" s="581"/>
      <c r="GU3" s="578"/>
      <c r="GV3" s="579"/>
      <c r="GW3" s="579"/>
      <c r="GX3" s="579"/>
      <c r="GY3" s="579"/>
      <c r="GZ3" s="580"/>
      <c r="HA3" s="581"/>
      <c r="HB3" s="578"/>
      <c r="HC3" s="579"/>
      <c r="HD3" s="579"/>
      <c r="HE3" s="579"/>
      <c r="HF3" s="579"/>
      <c r="HG3" s="580"/>
      <c r="HH3" s="581"/>
      <c r="HI3" s="578"/>
      <c r="HJ3" s="579"/>
      <c r="HK3" s="579"/>
      <c r="HL3" s="579"/>
      <c r="HM3" s="579"/>
      <c r="HN3" s="580"/>
      <c r="HO3" s="581"/>
      <c r="HP3" s="578"/>
      <c r="HQ3" s="579"/>
      <c r="HR3" s="579"/>
      <c r="HS3" s="579"/>
      <c r="HT3" s="579"/>
      <c r="HU3" s="580"/>
      <c r="HV3" s="581"/>
      <c r="HW3" s="578"/>
      <c r="HX3" s="579"/>
      <c r="HY3" s="579"/>
      <c r="HZ3" s="579"/>
      <c r="IA3" s="579"/>
      <c r="IB3" s="580"/>
      <c r="IC3" s="581"/>
      <c r="ID3" s="578"/>
      <c r="IE3" s="579"/>
      <c r="IF3" s="579"/>
      <c r="IG3" s="579"/>
      <c r="IH3" s="579"/>
      <c r="II3" s="580"/>
      <c r="IJ3" s="581"/>
      <c r="IK3" s="578"/>
      <c r="IL3" s="579"/>
      <c r="IM3" s="579"/>
      <c r="IN3" s="579"/>
      <c r="IO3" s="579"/>
      <c r="IP3" s="580"/>
      <c r="IQ3" s="581"/>
      <c r="IR3" s="578"/>
      <c r="IS3" s="579"/>
      <c r="IT3" s="579"/>
      <c r="IU3" s="579"/>
      <c r="IV3" s="579"/>
      <c r="IW3" s="580"/>
      <c r="IX3" s="581"/>
      <c r="IY3" s="578"/>
      <c r="IZ3" s="579"/>
      <c r="JA3" s="579"/>
      <c r="JB3" s="579"/>
      <c r="JC3" s="579"/>
      <c r="JD3" s="580"/>
      <c r="JE3" s="581"/>
      <c r="JF3" s="578"/>
      <c r="JG3" s="579"/>
      <c r="JH3" s="579"/>
      <c r="JI3" s="579"/>
      <c r="JJ3" s="579"/>
      <c r="JK3" s="580"/>
      <c r="JL3" s="581"/>
      <c r="JM3" s="578"/>
      <c r="JN3" s="579"/>
      <c r="JO3" s="579"/>
      <c r="JP3" s="579"/>
      <c r="JQ3" s="579"/>
      <c r="JR3" s="580"/>
      <c r="JS3" s="581"/>
      <c r="JT3" s="578"/>
      <c r="JU3" s="579"/>
      <c r="JV3" s="579"/>
      <c r="JW3" s="579"/>
      <c r="JX3" s="579"/>
      <c r="JY3" s="580"/>
      <c r="JZ3" s="581"/>
      <c r="KA3" s="578"/>
      <c r="KB3" s="579"/>
      <c r="KC3" s="579"/>
      <c r="KD3" s="579"/>
      <c r="KE3" s="579"/>
      <c r="KF3" s="580"/>
      <c r="KG3" s="581"/>
      <c r="KH3" s="578"/>
      <c r="KI3" s="579"/>
      <c r="KJ3" s="579"/>
      <c r="KK3" s="579"/>
      <c r="KL3" s="579"/>
      <c r="KM3" s="580"/>
      <c r="KN3" s="581"/>
      <c r="KO3" s="160" t="str">
        <f>COUNTA(G6:KN6)&amp;" "&amp;"ชม."</f>
        <v>0 ชม.</v>
      </c>
      <c r="KP3" s="588"/>
      <c r="KQ3" s="589"/>
      <c r="KR3" s="589"/>
      <c r="KS3" s="590"/>
      <c r="KT3" s="583"/>
      <c r="KU3" s="115"/>
      <c r="KV3" s="115"/>
      <c r="KW3" s="115"/>
      <c r="KX3" s="115"/>
    </row>
    <row r="4" spans="1:310" s="134" customFormat="1" ht="18" customHeight="1">
      <c r="A4" s="137"/>
      <c r="B4" s="593"/>
      <c r="C4" s="597"/>
      <c r="D4" s="583"/>
      <c r="E4" s="583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2" t="s">
        <v>46</v>
      </c>
      <c r="KP4" s="582" t="s">
        <v>47</v>
      </c>
      <c r="KQ4" s="582" t="s">
        <v>48</v>
      </c>
      <c r="KR4" s="582" t="s">
        <v>49</v>
      </c>
      <c r="KS4" s="582" t="s">
        <v>52</v>
      </c>
      <c r="KT4" s="583"/>
      <c r="KU4" s="137"/>
      <c r="KV4" s="137"/>
      <c r="KW4" s="137"/>
      <c r="KX4" s="137"/>
    </row>
    <row r="5" spans="1:310" ht="18" customHeight="1">
      <c r="A5" s="115"/>
      <c r="B5" s="593"/>
      <c r="C5" s="597"/>
      <c r="D5" s="583"/>
      <c r="E5" s="583"/>
      <c r="F5" s="140" t="s">
        <v>14</v>
      </c>
      <c r="G5" s="196"/>
      <c r="H5" s="197"/>
      <c r="I5" s="197"/>
      <c r="J5" s="197"/>
      <c r="K5" s="197"/>
      <c r="L5" s="200"/>
      <c r="M5" s="198"/>
      <c r="N5" s="199"/>
      <c r="O5" s="197"/>
      <c r="P5" s="197"/>
      <c r="Q5" s="197"/>
      <c r="R5" s="197"/>
      <c r="S5" s="200"/>
      <c r="T5" s="200"/>
      <c r="U5" s="196"/>
      <c r="V5" s="197"/>
      <c r="W5" s="197"/>
      <c r="X5" s="197"/>
      <c r="Y5" s="197"/>
      <c r="Z5" s="200"/>
      <c r="AA5" s="198"/>
      <c r="AB5" s="196"/>
      <c r="AC5" s="197"/>
      <c r="AD5" s="197"/>
      <c r="AE5" s="197"/>
      <c r="AF5" s="197"/>
      <c r="AG5" s="200"/>
      <c r="AH5" s="198"/>
      <c r="AI5" s="196"/>
      <c r="AJ5" s="197"/>
      <c r="AK5" s="197"/>
      <c r="AL5" s="197"/>
      <c r="AM5" s="197"/>
      <c r="AN5" s="200"/>
      <c r="AO5" s="198"/>
      <c r="AP5" s="199"/>
      <c r="AQ5" s="197"/>
      <c r="AR5" s="197"/>
      <c r="AS5" s="197"/>
      <c r="AT5" s="197"/>
      <c r="AU5" s="200"/>
      <c r="AV5" s="200"/>
      <c r="AW5" s="196"/>
      <c r="AX5" s="197"/>
      <c r="AY5" s="197"/>
      <c r="AZ5" s="197"/>
      <c r="BA5" s="197"/>
      <c r="BB5" s="200"/>
      <c r="BC5" s="198"/>
      <c r="BD5" s="196"/>
      <c r="BE5" s="197"/>
      <c r="BF5" s="197"/>
      <c r="BG5" s="197"/>
      <c r="BH5" s="197"/>
      <c r="BI5" s="200"/>
      <c r="BJ5" s="198"/>
      <c r="BK5" s="196"/>
      <c r="BL5" s="197"/>
      <c r="BM5" s="197"/>
      <c r="BN5" s="197"/>
      <c r="BO5" s="197"/>
      <c r="BP5" s="200"/>
      <c r="BQ5" s="198"/>
      <c r="BR5" s="196"/>
      <c r="BS5" s="197"/>
      <c r="BT5" s="197"/>
      <c r="BU5" s="197"/>
      <c r="BV5" s="197"/>
      <c r="BW5" s="200"/>
      <c r="BX5" s="198"/>
      <c r="BY5" s="196"/>
      <c r="BZ5" s="197"/>
      <c r="CA5" s="197"/>
      <c r="CB5" s="197"/>
      <c r="CC5" s="197"/>
      <c r="CD5" s="200"/>
      <c r="CE5" s="198"/>
      <c r="CF5" s="196"/>
      <c r="CG5" s="197"/>
      <c r="CH5" s="197"/>
      <c r="CI5" s="197"/>
      <c r="CJ5" s="197"/>
      <c r="CK5" s="200"/>
      <c r="CL5" s="198"/>
      <c r="CM5" s="196"/>
      <c r="CN5" s="197"/>
      <c r="CO5" s="197"/>
      <c r="CP5" s="197"/>
      <c r="CQ5" s="197"/>
      <c r="CR5" s="200"/>
      <c r="CS5" s="198"/>
      <c r="CT5" s="199"/>
      <c r="CU5" s="197"/>
      <c r="CV5" s="197"/>
      <c r="CW5" s="197"/>
      <c r="CX5" s="197"/>
      <c r="CY5" s="200"/>
      <c r="CZ5" s="200"/>
      <c r="DA5" s="196"/>
      <c r="DB5" s="197"/>
      <c r="DC5" s="197"/>
      <c r="DD5" s="197"/>
      <c r="DE5" s="197"/>
      <c r="DF5" s="200"/>
      <c r="DG5" s="198"/>
      <c r="DH5" s="196"/>
      <c r="DI5" s="197"/>
      <c r="DJ5" s="197"/>
      <c r="DK5" s="197"/>
      <c r="DL5" s="197"/>
      <c r="DM5" s="200"/>
      <c r="DN5" s="198"/>
      <c r="DO5" s="196"/>
      <c r="DP5" s="197"/>
      <c r="DQ5" s="197"/>
      <c r="DR5" s="197"/>
      <c r="DS5" s="197"/>
      <c r="DT5" s="200"/>
      <c r="DU5" s="198"/>
      <c r="DV5" s="199"/>
      <c r="DW5" s="197"/>
      <c r="DX5" s="197"/>
      <c r="DY5" s="197"/>
      <c r="DZ5" s="197"/>
      <c r="EA5" s="200"/>
      <c r="EB5" s="200"/>
      <c r="EC5" s="196"/>
      <c r="ED5" s="197"/>
      <c r="EE5" s="197"/>
      <c r="EF5" s="197"/>
      <c r="EG5" s="197"/>
      <c r="EH5" s="200"/>
      <c r="EI5" s="198"/>
      <c r="EJ5" s="196"/>
      <c r="EK5" s="197"/>
      <c r="EL5" s="197"/>
      <c r="EM5" s="197"/>
      <c r="EN5" s="197"/>
      <c r="EO5" s="200"/>
      <c r="EP5" s="198"/>
      <c r="EQ5" s="196"/>
      <c r="ER5" s="197"/>
      <c r="ES5" s="197"/>
      <c r="ET5" s="197"/>
      <c r="EU5" s="197"/>
      <c r="EV5" s="200"/>
      <c r="EW5" s="198"/>
      <c r="EX5" s="196"/>
      <c r="EY5" s="197"/>
      <c r="EZ5" s="197"/>
      <c r="FA5" s="197"/>
      <c r="FB5" s="197"/>
      <c r="FC5" s="200"/>
      <c r="FD5" s="200"/>
      <c r="FE5" s="196"/>
      <c r="FF5" s="197"/>
      <c r="FG5" s="197"/>
      <c r="FH5" s="197"/>
      <c r="FI5" s="197"/>
      <c r="FJ5" s="200"/>
      <c r="FK5" s="198"/>
      <c r="FL5" s="196"/>
      <c r="FM5" s="197"/>
      <c r="FN5" s="197"/>
      <c r="FO5" s="197"/>
      <c r="FP5" s="197"/>
      <c r="FQ5" s="200"/>
      <c r="FR5" s="198"/>
      <c r="FS5" s="196"/>
      <c r="FT5" s="197"/>
      <c r="FU5" s="197"/>
      <c r="FV5" s="197"/>
      <c r="FW5" s="197"/>
      <c r="FX5" s="200"/>
      <c r="FY5" s="198"/>
      <c r="FZ5" s="199"/>
      <c r="GA5" s="197"/>
      <c r="GB5" s="197"/>
      <c r="GC5" s="197"/>
      <c r="GD5" s="197"/>
      <c r="GE5" s="200"/>
      <c r="GF5" s="200"/>
      <c r="GG5" s="196"/>
      <c r="GH5" s="197"/>
      <c r="GI5" s="197"/>
      <c r="GJ5" s="197"/>
      <c r="GK5" s="197"/>
      <c r="GL5" s="200"/>
      <c r="GM5" s="198"/>
      <c r="GN5" s="196"/>
      <c r="GO5" s="197"/>
      <c r="GP5" s="197"/>
      <c r="GQ5" s="197"/>
      <c r="GR5" s="197"/>
      <c r="GS5" s="200"/>
      <c r="GT5" s="198"/>
      <c r="GU5" s="196"/>
      <c r="GV5" s="197"/>
      <c r="GW5" s="197"/>
      <c r="GX5" s="197"/>
      <c r="GY5" s="197"/>
      <c r="GZ5" s="200"/>
      <c r="HA5" s="198"/>
      <c r="HB5" s="199"/>
      <c r="HC5" s="197"/>
      <c r="HD5" s="197"/>
      <c r="HE5" s="197"/>
      <c r="HF5" s="197"/>
      <c r="HG5" s="200"/>
      <c r="HH5" s="200"/>
      <c r="HI5" s="196"/>
      <c r="HJ5" s="197"/>
      <c r="HK5" s="197"/>
      <c r="HL5" s="197"/>
      <c r="HM5" s="197"/>
      <c r="HN5" s="200"/>
      <c r="HO5" s="198"/>
      <c r="HP5" s="196"/>
      <c r="HQ5" s="197"/>
      <c r="HR5" s="197"/>
      <c r="HS5" s="197"/>
      <c r="HT5" s="197"/>
      <c r="HU5" s="200"/>
      <c r="HV5" s="198"/>
      <c r="HW5" s="196"/>
      <c r="HX5" s="197"/>
      <c r="HY5" s="197"/>
      <c r="HZ5" s="197"/>
      <c r="IA5" s="197"/>
      <c r="IB5" s="200"/>
      <c r="IC5" s="198"/>
      <c r="ID5" s="196"/>
      <c r="IE5" s="197"/>
      <c r="IF5" s="197"/>
      <c r="IG5" s="197"/>
      <c r="IH5" s="197"/>
      <c r="II5" s="200"/>
      <c r="IJ5" s="200"/>
      <c r="IK5" s="196"/>
      <c r="IL5" s="197"/>
      <c r="IM5" s="197"/>
      <c r="IN5" s="197"/>
      <c r="IO5" s="197"/>
      <c r="IP5" s="200"/>
      <c r="IQ5" s="198"/>
      <c r="IR5" s="196"/>
      <c r="IS5" s="197"/>
      <c r="IT5" s="197"/>
      <c r="IU5" s="197"/>
      <c r="IV5" s="197"/>
      <c r="IW5" s="200"/>
      <c r="IX5" s="198"/>
      <c r="IY5" s="196"/>
      <c r="IZ5" s="197"/>
      <c r="JA5" s="197"/>
      <c r="JB5" s="197"/>
      <c r="JC5" s="197"/>
      <c r="JD5" s="200"/>
      <c r="JE5" s="198"/>
      <c r="JF5" s="196"/>
      <c r="JG5" s="197"/>
      <c r="JH5" s="197"/>
      <c r="JI5" s="197"/>
      <c r="JJ5" s="197"/>
      <c r="JK5" s="200"/>
      <c r="JL5" s="198"/>
      <c r="JM5" s="196"/>
      <c r="JN5" s="197"/>
      <c r="JO5" s="197"/>
      <c r="JP5" s="197"/>
      <c r="JQ5" s="197"/>
      <c r="JR5" s="200"/>
      <c r="JS5" s="198"/>
      <c r="JT5" s="196"/>
      <c r="JU5" s="197"/>
      <c r="JV5" s="197"/>
      <c r="JW5" s="197"/>
      <c r="JX5" s="197"/>
      <c r="JY5" s="200"/>
      <c r="JZ5" s="198"/>
      <c r="KA5" s="199"/>
      <c r="KB5" s="197"/>
      <c r="KC5" s="197"/>
      <c r="KD5" s="197"/>
      <c r="KE5" s="197"/>
      <c r="KF5" s="200"/>
      <c r="KG5" s="200"/>
      <c r="KH5" s="196"/>
      <c r="KI5" s="197"/>
      <c r="KJ5" s="197"/>
      <c r="KK5" s="197"/>
      <c r="KL5" s="197"/>
      <c r="KM5" s="200"/>
      <c r="KN5" s="198"/>
      <c r="KO5" s="583"/>
      <c r="KP5" s="583"/>
      <c r="KQ5" s="583"/>
      <c r="KR5" s="583"/>
      <c r="KS5" s="583"/>
      <c r="KT5" s="583"/>
      <c r="KU5" s="115"/>
      <c r="KV5" s="115"/>
      <c r="KW5" s="115"/>
      <c r="KX5" s="115"/>
    </row>
    <row r="6" spans="1:310" ht="18" customHeight="1" thickBot="1">
      <c r="A6" s="115"/>
      <c r="B6" s="594"/>
      <c r="C6" s="598"/>
      <c r="D6" s="595"/>
      <c r="E6" s="595"/>
      <c r="F6" s="141" t="s">
        <v>23</v>
      </c>
      <c r="G6" s="201"/>
      <c r="H6" s="202"/>
      <c r="I6" s="202"/>
      <c r="J6" s="202"/>
      <c r="K6" s="202"/>
      <c r="L6" s="205"/>
      <c r="M6" s="203"/>
      <c r="N6" s="204"/>
      <c r="O6" s="202"/>
      <c r="P6" s="202"/>
      <c r="Q6" s="202"/>
      <c r="R6" s="202"/>
      <c r="S6" s="205"/>
      <c r="T6" s="205"/>
      <c r="U6" s="201"/>
      <c r="V6" s="202"/>
      <c r="W6" s="202"/>
      <c r="X6" s="202"/>
      <c r="Y6" s="202"/>
      <c r="Z6" s="205"/>
      <c r="AA6" s="203"/>
      <c r="AB6" s="201"/>
      <c r="AC6" s="202"/>
      <c r="AD6" s="202"/>
      <c r="AE6" s="202"/>
      <c r="AF6" s="202"/>
      <c r="AG6" s="205"/>
      <c r="AH6" s="203"/>
      <c r="AI6" s="201"/>
      <c r="AJ6" s="202"/>
      <c r="AK6" s="202"/>
      <c r="AL6" s="202"/>
      <c r="AM6" s="202"/>
      <c r="AN6" s="205"/>
      <c r="AO6" s="203"/>
      <c r="AP6" s="204"/>
      <c r="AQ6" s="202"/>
      <c r="AR6" s="202"/>
      <c r="AS6" s="202"/>
      <c r="AT6" s="202"/>
      <c r="AU6" s="205"/>
      <c r="AV6" s="205"/>
      <c r="AW6" s="201"/>
      <c r="AX6" s="202"/>
      <c r="AY6" s="202"/>
      <c r="AZ6" s="202"/>
      <c r="BA6" s="202"/>
      <c r="BB6" s="205"/>
      <c r="BC6" s="203"/>
      <c r="BD6" s="201"/>
      <c r="BE6" s="202"/>
      <c r="BF6" s="202"/>
      <c r="BG6" s="202"/>
      <c r="BH6" s="202"/>
      <c r="BI6" s="205"/>
      <c r="BJ6" s="203"/>
      <c r="BK6" s="201"/>
      <c r="BL6" s="202"/>
      <c r="BM6" s="202"/>
      <c r="BN6" s="202"/>
      <c r="BO6" s="202"/>
      <c r="BP6" s="205"/>
      <c r="BQ6" s="203"/>
      <c r="BR6" s="201"/>
      <c r="BS6" s="202"/>
      <c r="BT6" s="202"/>
      <c r="BU6" s="202"/>
      <c r="BV6" s="202"/>
      <c r="BW6" s="205"/>
      <c r="BX6" s="203"/>
      <c r="BY6" s="201"/>
      <c r="BZ6" s="202"/>
      <c r="CA6" s="202"/>
      <c r="CB6" s="202"/>
      <c r="CC6" s="202"/>
      <c r="CD6" s="205"/>
      <c r="CE6" s="203"/>
      <c r="CF6" s="201"/>
      <c r="CG6" s="202"/>
      <c r="CH6" s="202"/>
      <c r="CI6" s="202"/>
      <c r="CJ6" s="202"/>
      <c r="CK6" s="205"/>
      <c r="CL6" s="203"/>
      <c r="CM6" s="201"/>
      <c r="CN6" s="202"/>
      <c r="CO6" s="202"/>
      <c r="CP6" s="202"/>
      <c r="CQ6" s="202"/>
      <c r="CR6" s="205"/>
      <c r="CS6" s="203"/>
      <c r="CT6" s="204"/>
      <c r="CU6" s="202"/>
      <c r="CV6" s="202"/>
      <c r="CW6" s="202"/>
      <c r="CX6" s="202"/>
      <c r="CY6" s="205"/>
      <c r="CZ6" s="205"/>
      <c r="DA6" s="201"/>
      <c r="DB6" s="202"/>
      <c r="DC6" s="202"/>
      <c r="DD6" s="202"/>
      <c r="DE6" s="202"/>
      <c r="DF6" s="205"/>
      <c r="DG6" s="203"/>
      <c r="DH6" s="201"/>
      <c r="DI6" s="202"/>
      <c r="DJ6" s="202"/>
      <c r="DK6" s="202"/>
      <c r="DL6" s="202"/>
      <c r="DM6" s="205"/>
      <c r="DN6" s="203"/>
      <c r="DO6" s="201"/>
      <c r="DP6" s="202"/>
      <c r="DQ6" s="202"/>
      <c r="DR6" s="202"/>
      <c r="DS6" s="202"/>
      <c r="DT6" s="205"/>
      <c r="DU6" s="203"/>
      <c r="DV6" s="204"/>
      <c r="DW6" s="202"/>
      <c r="DX6" s="202"/>
      <c r="DY6" s="202"/>
      <c r="DZ6" s="202"/>
      <c r="EA6" s="205"/>
      <c r="EB6" s="205"/>
      <c r="EC6" s="201"/>
      <c r="ED6" s="202"/>
      <c r="EE6" s="202"/>
      <c r="EF6" s="202"/>
      <c r="EG6" s="202"/>
      <c r="EH6" s="205"/>
      <c r="EI6" s="203"/>
      <c r="EJ6" s="201"/>
      <c r="EK6" s="202"/>
      <c r="EL6" s="202"/>
      <c r="EM6" s="202"/>
      <c r="EN6" s="202"/>
      <c r="EO6" s="205"/>
      <c r="EP6" s="203"/>
      <c r="EQ6" s="201"/>
      <c r="ER6" s="202"/>
      <c r="ES6" s="202"/>
      <c r="ET6" s="202"/>
      <c r="EU6" s="202"/>
      <c r="EV6" s="205"/>
      <c r="EW6" s="203"/>
      <c r="EX6" s="201"/>
      <c r="EY6" s="202"/>
      <c r="EZ6" s="202"/>
      <c r="FA6" s="202"/>
      <c r="FB6" s="202"/>
      <c r="FC6" s="205"/>
      <c r="FD6" s="205"/>
      <c r="FE6" s="201"/>
      <c r="FF6" s="202"/>
      <c r="FG6" s="202"/>
      <c r="FH6" s="202"/>
      <c r="FI6" s="202"/>
      <c r="FJ6" s="205"/>
      <c r="FK6" s="203"/>
      <c r="FL6" s="201"/>
      <c r="FM6" s="202"/>
      <c r="FN6" s="202"/>
      <c r="FO6" s="202"/>
      <c r="FP6" s="202"/>
      <c r="FQ6" s="205"/>
      <c r="FR6" s="203"/>
      <c r="FS6" s="201"/>
      <c r="FT6" s="202"/>
      <c r="FU6" s="202"/>
      <c r="FV6" s="202"/>
      <c r="FW6" s="202"/>
      <c r="FX6" s="205"/>
      <c r="FY6" s="203"/>
      <c r="FZ6" s="204"/>
      <c r="GA6" s="202"/>
      <c r="GB6" s="202"/>
      <c r="GC6" s="202"/>
      <c r="GD6" s="202"/>
      <c r="GE6" s="205"/>
      <c r="GF6" s="205"/>
      <c r="GG6" s="201"/>
      <c r="GH6" s="202"/>
      <c r="GI6" s="202"/>
      <c r="GJ6" s="202"/>
      <c r="GK6" s="202"/>
      <c r="GL6" s="205"/>
      <c r="GM6" s="203"/>
      <c r="GN6" s="201"/>
      <c r="GO6" s="202"/>
      <c r="GP6" s="202"/>
      <c r="GQ6" s="202"/>
      <c r="GR6" s="202"/>
      <c r="GS6" s="205"/>
      <c r="GT6" s="203"/>
      <c r="GU6" s="201"/>
      <c r="GV6" s="202"/>
      <c r="GW6" s="202"/>
      <c r="GX6" s="202"/>
      <c r="GY6" s="202"/>
      <c r="GZ6" s="205"/>
      <c r="HA6" s="203"/>
      <c r="HB6" s="204"/>
      <c r="HC6" s="202"/>
      <c r="HD6" s="202"/>
      <c r="HE6" s="202"/>
      <c r="HF6" s="202"/>
      <c r="HG6" s="205"/>
      <c r="HH6" s="205"/>
      <c r="HI6" s="201"/>
      <c r="HJ6" s="202"/>
      <c r="HK6" s="202"/>
      <c r="HL6" s="202"/>
      <c r="HM6" s="202"/>
      <c r="HN6" s="205"/>
      <c r="HO6" s="203"/>
      <c r="HP6" s="201"/>
      <c r="HQ6" s="202"/>
      <c r="HR6" s="202"/>
      <c r="HS6" s="202"/>
      <c r="HT6" s="202"/>
      <c r="HU6" s="205"/>
      <c r="HV6" s="203"/>
      <c r="HW6" s="201"/>
      <c r="HX6" s="202"/>
      <c r="HY6" s="202"/>
      <c r="HZ6" s="202"/>
      <c r="IA6" s="202"/>
      <c r="IB6" s="205"/>
      <c r="IC6" s="203"/>
      <c r="ID6" s="201"/>
      <c r="IE6" s="202"/>
      <c r="IF6" s="202"/>
      <c r="IG6" s="202"/>
      <c r="IH6" s="202"/>
      <c r="II6" s="205"/>
      <c r="IJ6" s="205"/>
      <c r="IK6" s="201"/>
      <c r="IL6" s="202"/>
      <c r="IM6" s="202"/>
      <c r="IN6" s="202"/>
      <c r="IO6" s="202"/>
      <c r="IP6" s="205"/>
      <c r="IQ6" s="203"/>
      <c r="IR6" s="201"/>
      <c r="IS6" s="202"/>
      <c r="IT6" s="202"/>
      <c r="IU6" s="202"/>
      <c r="IV6" s="202"/>
      <c r="IW6" s="205"/>
      <c r="IX6" s="203"/>
      <c r="IY6" s="201"/>
      <c r="IZ6" s="202"/>
      <c r="JA6" s="202"/>
      <c r="JB6" s="202"/>
      <c r="JC6" s="202"/>
      <c r="JD6" s="205"/>
      <c r="JE6" s="203"/>
      <c r="JF6" s="201"/>
      <c r="JG6" s="202"/>
      <c r="JH6" s="202"/>
      <c r="JI6" s="202"/>
      <c r="JJ6" s="202"/>
      <c r="JK6" s="205"/>
      <c r="JL6" s="203"/>
      <c r="JM6" s="201"/>
      <c r="JN6" s="202"/>
      <c r="JO6" s="202"/>
      <c r="JP6" s="202"/>
      <c r="JQ6" s="202"/>
      <c r="JR6" s="205"/>
      <c r="JS6" s="203"/>
      <c r="JT6" s="201"/>
      <c r="JU6" s="202"/>
      <c r="JV6" s="202"/>
      <c r="JW6" s="202"/>
      <c r="JX6" s="202"/>
      <c r="JY6" s="205"/>
      <c r="JZ6" s="203"/>
      <c r="KA6" s="204"/>
      <c r="KB6" s="202"/>
      <c r="KC6" s="202"/>
      <c r="KD6" s="202"/>
      <c r="KE6" s="202"/>
      <c r="KF6" s="205"/>
      <c r="KG6" s="205"/>
      <c r="KH6" s="201"/>
      <c r="KI6" s="202"/>
      <c r="KJ6" s="202"/>
      <c r="KK6" s="202"/>
      <c r="KL6" s="202"/>
      <c r="KM6" s="205"/>
      <c r="KN6" s="203"/>
      <c r="KO6" s="584"/>
      <c r="KP6" s="584"/>
      <c r="KQ6" s="584"/>
      <c r="KR6" s="584"/>
      <c r="KS6" s="584"/>
      <c r="KT6" s="584"/>
      <c r="KU6" s="115"/>
      <c r="KV6" s="115"/>
      <c r="KW6" s="115"/>
      <c r="KX6" s="115"/>
    </row>
    <row r="7" spans="1:310" ht="15.75" customHeight="1">
      <c r="A7" s="115"/>
      <c r="B7" s="142">
        <v>1</v>
      </c>
      <c r="C7" s="506" t="str">
        <f>IF(นักเรียน!C6="","",นักเรียน!C6)</f>
        <v/>
      </c>
      <c r="D7" s="507" t="str">
        <f>IF(นักเรียน!D6="","",นักเรียน!D6)</f>
        <v/>
      </c>
      <c r="E7" s="294" t="str">
        <f>IF(นักเรียน!E6="","",นักเรียน!E6)</f>
        <v/>
      </c>
      <c r="F7" s="142" t="str">
        <f>IF(นักเรียน!E6="","",นักเรียน!B6)</f>
        <v/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>
      <c r="A8" s="115"/>
      <c r="B8" s="143">
        <v>2</v>
      </c>
      <c r="C8" s="508" t="str">
        <f>IF(นักเรียน!C7="","",นักเรียน!C7)</f>
        <v/>
      </c>
      <c r="D8" s="508" t="str">
        <f>IF(นักเรียน!D7="","",นักเรียน!D7)</f>
        <v/>
      </c>
      <c r="E8" s="295" t="str">
        <f>IF(นักเรียน!E7="","",นักเรียน!E7)</f>
        <v/>
      </c>
      <c r="F8" s="143" t="str">
        <f>IF(นักเรียน!E7="","",นักเรียน!B7)</f>
        <v/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3"/>
      <c r="DH8" s="471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3"/>
      <c r="EQ8" s="471"/>
      <c r="ER8" s="156"/>
      <c r="ES8" s="156"/>
      <c r="ET8" s="156"/>
      <c r="EU8" s="156"/>
      <c r="EV8" s="157"/>
      <c r="EW8" s="473"/>
      <c r="EX8" s="471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3"/>
      <c r="GN8" s="471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3"/>
      <c r="ID8" s="471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6"/>
      <c r="JN8" s="467"/>
      <c r="JO8" s="467"/>
      <c r="JP8" s="467"/>
      <c r="JQ8" s="467"/>
      <c r="JR8" s="157"/>
      <c r="JS8" s="473"/>
      <c r="JT8" s="471"/>
      <c r="JU8" s="467"/>
      <c r="JV8" s="467"/>
      <c r="JW8" s="467"/>
      <c r="JX8" s="467"/>
      <c r="JY8" s="157"/>
      <c r="JZ8" s="468"/>
      <c r="KA8" s="466"/>
      <c r="KB8" s="467"/>
      <c r="KC8" s="467"/>
      <c r="KD8" s="467"/>
      <c r="KE8" s="467"/>
      <c r="KF8" s="157"/>
      <c r="KG8" s="468"/>
      <c r="KH8" s="159"/>
      <c r="KI8" s="467"/>
      <c r="KJ8" s="467"/>
      <c r="KK8" s="467"/>
      <c r="KL8" s="467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>
      <c r="A9" s="115"/>
      <c r="B9" s="143">
        <v>3</v>
      </c>
      <c r="C9" s="508" t="str">
        <f>IF(นักเรียน!C8="","",นักเรียน!C8)</f>
        <v/>
      </c>
      <c r="D9" s="508" t="str">
        <f>IF(นักเรียน!D8="","",นักเรียน!D8)</f>
        <v/>
      </c>
      <c r="E9" s="295" t="str">
        <f>IF(นักเรียน!E8="","",นักเรียน!E8)</f>
        <v/>
      </c>
      <c r="F9" s="143" t="str">
        <f>IF(นักเรียน!E8="","",นักเรียน!B8)</f>
        <v/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3"/>
      <c r="DH9" s="471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3"/>
      <c r="EQ9" s="471"/>
      <c r="ER9" s="156"/>
      <c r="ES9" s="156"/>
      <c r="ET9" s="156"/>
      <c r="EU9" s="156"/>
      <c r="EV9" s="157"/>
      <c r="EW9" s="473"/>
      <c r="EX9" s="471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3"/>
      <c r="GN9" s="471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3"/>
      <c r="ID9" s="471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6"/>
      <c r="JN9" s="467"/>
      <c r="JO9" s="467"/>
      <c r="JP9" s="467"/>
      <c r="JQ9" s="467"/>
      <c r="JR9" s="157"/>
      <c r="JS9" s="473"/>
      <c r="JT9" s="471"/>
      <c r="JU9" s="467"/>
      <c r="JV9" s="467"/>
      <c r="JW9" s="467"/>
      <c r="JX9" s="467"/>
      <c r="JY9" s="157"/>
      <c r="JZ9" s="468"/>
      <c r="KA9" s="466"/>
      <c r="KB9" s="467"/>
      <c r="KC9" s="467"/>
      <c r="KD9" s="467"/>
      <c r="KE9" s="467"/>
      <c r="KF9" s="157"/>
      <c r="KG9" s="468"/>
      <c r="KH9" s="159"/>
      <c r="KI9" s="467"/>
      <c r="KJ9" s="467"/>
      <c r="KK9" s="467"/>
      <c r="KL9" s="467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>
      <c r="A10" s="115"/>
      <c r="B10" s="143">
        <v>4</v>
      </c>
      <c r="C10" s="508" t="str">
        <f>IF(นักเรียน!C9="","",นักเรียน!C9)</f>
        <v/>
      </c>
      <c r="D10" s="508" t="str">
        <f>IF(นักเรียน!D9="","",นักเรียน!D9)</f>
        <v/>
      </c>
      <c r="E10" s="295" t="str">
        <f>IF(นักเรียน!E9="","",นักเรียน!E9)</f>
        <v/>
      </c>
      <c r="F10" s="143" t="str">
        <f>IF(นักเรียน!E9="","",นักเรียน!B9)</f>
        <v/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3"/>
      <c r="DH10" s="471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3"/>
      <c r="EQ10" s="471"/>
      <c r="ER10" s="156"/>
      <c r="ES10" s="156"/>
      <c r="ET10" s="156"/>
      <c r="EU10" s="156"/>
      <c r="EV10" s="157"/>
      <c r="EW10" s="473"/>
      <c r="EX10" s="471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3"/>
      <c r="GN10" s="471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3"/>
      <c r="ID10" s="471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6"/>
      <c r="JN10" s="467"/>
      <c r="JO10" s="467"/>
      <c r="JP10" s="467"/>
      <c r="JQ10" s="467"/>
      <c r="JR10" s="157"/>
      <c r="JS10" s="473"/>
      <c r="JT10" s="471"/>
      <c r="JU10" s="467"/>
      <c r="JV10" s="467"/>
      <c r="JW10" s="467"/>
      <c r="JX10" s="467"/>
      <c r="JY10" s="157"/>
      <c r="JZ10" s="468"/>
      <c r="KA10" s="466"/>
      <c r="KB10" s="467"/>
      <c r="KC10" s="467"/>
      <c r="KD10" s="467"/>
      <c r="KE10" s="467"/>
      <c r="KF10" s="157"/>
      <c r="KG10" s="468"/>
      <c r="KH10" s="159"/>
      <c r="KI10" s="467"/>
      <c r="KJ10" s="467"/>
      <c r="KK10" s="467"/>
      <c r="KL10" s="467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>
      <c r="A11" s="115"/>
      <c r="B11" s="143">
        <v>5</v>
      </c>
      <c r="C11" s="508" t="str">
        <f>IF(นักเรียน!C10="","",นักเรียน!C10)</f>
        <v/>
      </c>
      <c r="D11" s="508" t="str">
        <f>IF(นักเรียน!D10="","",นักเรียน!D10)</f>
        <v/>
      </c>
      <c r="E11" s="295" t="str">
        <f>IF(นักเรียน!E10="","",นักเรียน!E10)</f>
        <v/>
      </c>
      <c r="F11" s="143" t="str">
        <f>IF(นักเรียน!E10="","",นักเรียน!B10)</f>
        <v/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3"/>
      <c r="DH11" s="471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3"/>
      <c r="EQ11" s="471"/>
      <c r="ER11" s="156"/>
      <c r="ES11" s="156"/>
      <c r="ET11" s="156"/>
      <c r="EU11" s="156"/>
      <c r="EV11" s="157"/>
      <c r="EW11" s="473"/>
      <c r="EX11" s="471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3"/>
      <c r="GN11" s="471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3"/>
      <c r="ID11" s="471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6"/>
      <c r="JN11" s="467"/>
      <c r="JO11" s="467"/>
      <c r="JP11" s="467"/>
      <c r="JQ11" s="467"/>
      <c r="JR11" s="157"/>
      <c r="JS11" s="473"/>
      <c r="JT11" s="471"/>
      <c r="JU11" s="467"/>
      <c r="JV11" s="467"/>
      <c r="JW11" s="467"/>
      <c r="JX11" s="467"/>
      <c r="JY11" s="157"/>
      <c r="JZ11" s="468"/>
      <c r="KA11" s="466"/>
      <c r="KB11" s="467"/>
      <c r="KC11" s="467"/>
      <c r="KD11" s="467"/>
      <c r="KE11" s="467"/>
      <c r="KF11" s="157"/>
      <c r="KG11" s="468"/>
      <c r="KH11" s="159"/>
      <c r="KI11" s="467"/>
      <c r="KJ11" s="467"/>
      <c r="KK11" s="467"/>
      <c r="KL11" s="467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>
      <c r="A12" s="115"/>
      <c r="B12" s="143">
        <v>6</v>
      </c>
      <c r="C12" s="508" t="str">
        <f>IF(นักเรียน!C11="","",นักเรียน!C11)</f>
        <v/>
      </c>
      <c r="D12" s="508" t="str">
        <f>IF(นักเรียน!D11="","",นักเรียน!D11)</f>
        <v/>
      </c>
      <c r="E12" s="295" t="str">
        <f>IF(นักเรียน!E11="","",นักเรียน!E11)</f>
        <v/>
      </c>
      <c r="F12" s="143" t="str">
        <f>IF(นักเรียน!E11="","",นักเรียน!B11)</f>
        <v/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3"/>
      <c r="DH12" s="471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3"/>
      <c r="EQ12" s="471"/>
      <c r="ER12" s="156"/>
      <c r="ES12" s="156"/>
      <c r="ET12" s="156"/>
      <c r="EU12" s="156"/>
      <c r="EV12" s="157"/>
      <c r="EW12" s="473"/>
      <c r="EX12" s="471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3"/>
      <c r="GN12" s="471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3"/>
      <c r="ID12" s="471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6"/>
      <c r="JN12" s="467"/>
      <c r="JO12" s="467"/>
      <c r="JP12" s="467"/>
      <c r="JQ12" s="467"/>
      <c r="JR12" s="157"/>
      <c r="JS12" s="473"/>
      <c r="JT12" s="471"/>
      <c r="JU12" s="467"/>
      <c r="JV12" s="467"/>
      <c r="JW12" s="467"/>
      <c r="JX12" s="467"/>
      <c r="JY12" s="157"/>
      <c r="JZ12" s="468"/>
      <c r="KA12" s="466"/>
      <c r="KB12" s="467"/>
      <c r="KC12" s="467"/>
      <c r="KD12" s="467"/>
      <c r="KE12" s="467"/>
      <c r="KF12" s="157"/>
      <c r="KG12" s="468"/>
      <c r="KH12" s="159"/>
      <c r="KI12" s="467"/>
      <c r="KJ12" s="467"/>
      <c r="KK12" s="467"/>
      <c r="KL12" s="467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>
      <c r="A13" s="115"/>
      <c r="B13" s="143">
        <v>7</v>
      </c>
      <c r="C13" s="508" t="str">
        <f>IF(นักเรียน!C12="","",นักเรียน!C12)</f>
        <v/>
      </c>
      <c r="D13" s="508" t="str">
        <f>IF(นักเรียน!D12="","",นักเรียน!D12)</f>
        <v/>
      </c>
      <c r="E13" s="295" t="str">
        <f>IF(นักเรียน!E12="","",นักเรียน!E12)</f>
        <v/>
      </c>
      <c r="F13" s="143" t="str">
        <f>IF(นักเรียน!E12="","",นักเรียน!B12)</f>
        <v/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3"/>
      <c r="DH13" s="471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3"/>
      <c r="EQ13" s="471"/>
      <c r="ER13" s="156"/>
      <c r="ES13" s="156"/>
      <c r="ET13" s="156"/>
      <c r="EU13" s="156"/>
      <c r="EV13" s="157"/>
      <c r="EW13" s="473"/>
      <c r="EX13" s="471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3"/>
      <c r="GN13" s="471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3"/>
      <c r="ID13" s="471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6"/>
      <c r="JN13" s="467"/>
      <c r="JO13" s="467"/>
      <c r="JP13" s="467"/>
      <c r="JQ13" s="467"/>
      <c r="JR13" s="157"/>
      <c r="JS13" s="473"/>
      <c r="JT13" s="471"/>
      <c r="JU13" s="467"/>
      <c r="JV13" s="467"/>
      <c r="JW13" s="467"/>
      <c r="JX13" s="467"/>
      <c r="JY13" s="157"/>
      <c r="JZ13" s="468"/>
      <c r="KA13" s="466"/>
      <c r="KB13" s="467"/>
      <c r="KC13" s="467"/>
      <c r="KD13" s="467"/>
      <c r="KE13" s="467"/>
      <c r="KF13" s="157"/>
      <c r="KG13" s="468"/>
      <c r="KH13" s="159"/>
      <c r="KI13" s="467"/>
      <c r="KJ13" s="467"/>
      <c r="KK13" s="467"/>
      <c r="KL13" s="467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>
      <c r="A14" s="115"/>
      <c r="B14" s="143">
        <v>8</v>
      </c>
      <c r="C14" s="508" t="str">
        <f>IF(นักเรียน!C13="","",นักเรียน!C13)</f>
        <v/>
      </c>
      <c r="D14" s="508" t="str">
        <f>IF(นักเรียน!D13="","",นักเรียน!D13)</f>
        <v/>
      </c>
      <c r="E14" s="295" t="str">
        <f>IF(นักเรียน!E13="","",นักเรียน!E13)</f>
        <v/>
      </c>
      <c r="F14" s="143" t="str">
        <f>IF(นักเรียน!E13="","",นักเรียน!B13)</f>
        <v/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3"/>
      <c r="DH14" s="471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3"/>
      <c r="EQ14" s="471"/>
      <c r="ER14" s="156"/>
      <c r="ES14" s="156"/>
      <c r="ET14" s="156"/>
      <c r="EU14" s="156"/>
      <c r="EV14" s="157"/>
      <c r="EW14" s="473"/>
      <c r="EX14" s="471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3"/>
      <c r="GN14" s="471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3"/>
      <c r="ID14" s="471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6"/>
      <c r="JN14" s="467"/>
      <c r="JO14" s="467"/>
      <c r="JP14" s="467"/>
      <c r="JQ14" s="467"/>
      <c r="JR14" s="157"/>
      <c r="JS14" s="473"/>
      <c r="JT14" s="471"/>
      <c r="JU14" s="467"/>
      <c r="JV14" s="467"/>
      <c r="JW14" s="467"/>
      <c r="JX14" s="467"/>
      <c r="JY14" s="157"/>
      <c r="JZ14" s="468"/>
      <c r="KA14" s="466"/>
      <c r="KB14" s="467"/>
      <c r="KC14" s="467"/>
      <c r="KD14" s="467"/>
      <c r="KE14" s="467"/>
      <c r="KF14" s="157"/>
      <c r="KG14" s="468"/>
      <c r="KH14" s="159"/>
      <c r="KI14" s="467"/>
      <c r="KJ14" s="467"/>
      <c r="KK14" s="467"/>
      <c r="KL14" s="467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>
      <c r="A15" s="115"/>
      <c r="B15" s="143">
        <v>9</v>
      </c>
      <c r="C15" s="508" t="str">
        <f>IF(นักเรียน!C14="","",นักเรียน!C14)</f>
        <v/>
      </c>
      <c r="D15" s="508" t="str">
        <f>IF(นักเรียน!D14="","",นักเรียน!D14)</f>
        <v/>
      </c>
      <c r="E15" s="295" t="str">
        <f>IF(นักเรียน!E14="","",นักเรียน!E14)</f>
        <v/>
      </c>
      <c r="F15" s="143" t="str">
        <f>IF(นักเรียน!E14="","",นักเรียน!B14)</f>
        <v/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3"/>
      <c r="DH15" s="471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3"/>
      <c r="EQ15" s="471"/>
      <c r="ER15" s="156"/>
      <c r="ES15" s="156"/>
      <c r="ET15" s="156"/>
      <c r="EU15" s="156"/>
      <c r="EV15" s="157"/>
      <c r="EW15" s="473"/>
      <c r="EX15" s="471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3"/>
      <c r="GN15" s="471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3"/>
      <c r="ID15" s="471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6"/>
      <c r="JN15" s="467"/>
      <c r="JO15" s="467"/>
      <c r="JP15" s="467"/>
      <c r="JQ15" s="467"/>
      <c r="JR15" s="157"/>
      <c r="JS15" s="473"/>
      <c r="JT15" s="471"/>
      <c r="JU15" s="467"/>
      <c r="JV15" s="467"/>
      <c r="JW15" s="467"/>
      <c r="JX15" s="467"/>
      <c r="JY15" s="157"/>
      <c r="JZ15" s="468"/>
      <c r="KA15" s="466"/>
      <c r="KB15" s="467"/>
      <c r="KC15" s="467"/>
      <c r="KD15" s="467"/>
      <c r="KE15" s="467"/>
      <c r="KF15" s="157"/>
      <c r="KG15" s="468"/>
      <c r="KH15" s="159"/>
      <c r="KI15" s="467"/>
      <c r="KJ15" s="467"/>
      <c r="KK15" s="467"/>
      <c r="KL15" s="467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>
      <c r="A16" s="115"/>
      <c r="B16" s="143">
        <v>10</v>
      </c>
      <c r="C16" s="508" t="str">
        <f>IF(นักเรียน!C15="","",นักเรียน!C15)</f>
        <v/>
      </c>
      <c r="D16" s="508" t="str">
        <f>IF(นักเรียน!D15="","",นักเรียน!D15)</f>
        <v/>
      </c>
      <c r="E16" s="295" t="str">
        <f>IF(นักเรียน!E15="","",นักเรียน!E15)</f>
        <v/>
      </c>
      <c r="F16" s="143" t="str">
        <f>IF(นักเรียน!E15="","",นักเรียน!B15)</f>
        <v/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3"/>
      <c r="DH16" s="471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3"/>
      <c r="EQ16" s="471"/>
      <c r="ER16" s="156"/>
      <c r="ES16" s="156"/>
      <c r="ET16" s="156"/>
      <c r="EU16" s="156"/>
      <c r="EV16" s="157"/>
      <c r="EW16" s="473"/>
      <c r="EX16" s="471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3"/>
      <c r="GN16" s="471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3"/>
      <c r="ID16" s="471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6"/>
      <c r="JN16" s="467"/>
      <c r="JO16" s="467"/>
      <c r="JP16" s="467"/>
      <c r="JQ16" s="467"/>
      <c r="JR16" s="157"/>
      <c r="JS16" s="473"/>
      <c r="JT16" s="471"/>
      <c r="JU16" s="467"/>
      <c r="JV16" s="467"/>
      <c r="JW16" s="467"/>
      <c r="JX16" s="467"/>
      <c r="JY16" s="157"/>
      <c r="JZ16" s="468"/>
      <c r="KA16" s="466"/>
      <c r="KB16" s="467"/>
      <c r="KC16" s="467"/>
      <c r="KD16" s="467"/>
      <c r="KE16" s="467"/>
      <c r="KF16" s="157"/>
      <c r="KG16" s="468"/>
      <c r="KH16" s="159"/>
      <c r="KI16" s="467"/>
      <c r="KJ16" s="467"/>
      <c r="KK16" s="467"/>
      <c r="KL16" s="467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>
      <c r="A17" s="115"/>
      <c r="B17" s="143">
        <v>11</v>
      </c>
      <c r="C17" s="508" t="str">
        <f>IF(นักเรียน!C16="","",นักเรียน!C16)</f>
        <v/>
      </c>
      <c r="D17" s="508" t="str">
        <f>IF(นักเรียน!D16="","",นักเรียน!D16)</f>
        <v/>
      </c>
      <c r="E17" s="295" t="str">
        <f>IF(นักเรียน!E16="","",นักเรียน!E16)</f>
        <v/>
      </c>
      <c r="F17" s="143" t="str">
        <f>IF(นักเรียน!E16="","",นักเรียน!B16)</f>
        <v/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3"/>
      <c r="DH17" s="471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3"/>
      <c r="EQ17" s="471"/>
      <c r="ER17" s="156"/>
      <c r="ES17" s="156"/>
      <c r="ET17" s="156"/>
      <c r="EU17" s="156"/>
      <c r="EV17" s="157"/>
      <c r="EW17" s="473"/>
      <c r="EX17" s="471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3"/>
      <c r="GN17" s="471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3"/>
      <c r="ID17" s="471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6"/>
      <c r="JN17" s="467"/>
      <c r="JO17" s="467"/>
      <c r="JP17" s="467"/>
      <c r="JQ17" s="467"/>
      <c r="JR17" s="157"/>
      <c r="JS17" s="473"/>
      <c r="JT17" s="471"/>
      <c r="JU17" s="467"/>
      <c r="JV17" s="467"/>
      <c r="JW17" s="467"/>
      <c r="JX17" s="467"/>
      <c r="JY17" s="157"/>
      <c r="JZ17" s="468"/>
      <c r="KA17" s="466"/>
      <c r="KB17" s="467"/>
      <c r="KC17" s="467"/>
      <c r="KD17" s="467"/>
      <c r="KE17" s="467"/>
      <c r="KF17" s="157"/>
      <c r="KG17" s="468"/>
      <c r="KH17" s="159"/>
      <c r="KI17" s="467"/>
      <c r="KJ17" s="467"/>
      <c r="KK17" s="467"/>
      <c r="KL17" s="467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>
      <c r="A18" s="115"/>
      <c r="B18" s="143">
        <v>12</v>
      </c>
      <c r="C18" s="508" t="str">
        <f>IF(นักเรียน!C17="","",นักเรียน!C17)</f>
        <v/>
      </c>
      <c r="D18" s="508" t="str">
        <f>IF(นักเรียน!D17="","",นักเรียน!D17)</f>
        <v/>
      </c>
      <c r="E18" s="295" t="str">
        <f>IF(นักเรียน!E17="","",นักเรียน!E17)</f>
        <v/>
      </c>
      <c r="F18" s="143" t="str">
        <f>IF(นักเรียน!E17="","",นักเรียน!B17)</f>
        <v/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3"/>
      <c r="DH18" s="471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3"/>
      <c r="EQ18" s="471"/>
      <c r="ER18" s="156"/>
      <c r="ES18" s="156"/>
      <c r="ET18" s="156"/>
      <c r="EU18" s="156"/>
      <c r="EV18" s="157"/>
      <c r="EW18" s="473"/>
      <c r="EX18" s="471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3"/>
      <c r="GN18" s="471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3"/>
      <c r="ID18" s="471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6"/>
      <c r="JN18" s="467"/>
      <c r="JO18" s="467"/>
      <c r="JP18" s="467"/>
      <c r="JQ18" s="467"/>
      <c r="JR18" s="157"/>
      <c r="JS18" s="473"/>
      <c r="JT18" s="471"/>
      <c r="JU18" s="467"/>
      <c r="JV18" s="467"/>
      <c r="JW18" s="467"/>
      <c r="JX18" s="467"/>
      <c r="JY18" s="157"/>
      <c r="JZ18" s="468"/>
      <c r="KA18" s="466"/>
      <c r="KB18" s="467"/>
      <c r="KC18" s="467"/>
      <c r="KD18" s="467"/>
      <c r="KE18" s="467"/>
      <c r="KF18" s="157"/>
      <c r="KG18" s="468"/>
      <c r="KH18" s="159"/>
      <c r="KI18" s="467"/>
      <c r="KJ18" s="467"/>
      <c r="KK18" s="467"/>
      <c r="KL18" s="467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>
      <c r="A19" s="115"/>
      <c r="B19" s="143">
        <v>13</v>
      </c>
      <c r="C19" s="508" t="str">
        <f>IF(นักเรียน!C18="","",นักเรียน!C18)</f>
        <v/>
      </c>
      <c r="D19" s="508" t="str">
        <f>IF(นักเรียน!D18="","",นักเรียน!D18)</f>
        <v/>
      </c>
      <c r="E19" s="295" t="str">
        <f>IF(นักเรียน!E18="","",นักเรียน!E18)</f>
        <v/>
      </c>
      <c r="F19" s="143" t="str">
        <f>IF(นักเรียน!E18="","",นักเรียน!B18)</f>
        <v/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3"/>
      <c r="DH19" s="471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3"/>
      <c r="EQ19" s="471"/>
      <c r="ER19" s="156"/>
      <c r="ES19" s="156"/>
      <c r="ET19" s="156"/>
      <c r="EU19" s="156"/>
      <c r="EV19" s="157"/>
      <c r="EW19" s="473"/>
      <c r="EX19" s="471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3"/>
      <c r="GN19" s="471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3"/>
      <c r="ID19" s="471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6"/>
      <c r="JN19" s="467"/>
      <c r="JO19" s="467"/>
      <c r="JP19" s="467"/>
      <c r="JQ19" s="467"/>
      <c r="JR19" s="157"/>
      <c r="JS19" s="473"/>
      <c r="JT19" s="471"/>
      <c r="JU19" s="467"/>
      <c r="JV19" s="467"/>
      <c r="JW19" s="467"/>
      <c r="JX19" s="467"/>
      <c r="JY19" s="157"/>
      <c r="JZ19" s="468"/>
      <c r="KA19" s="466"/>
      <c r="KB19" s="467"/>
      <c r="KC19" s="467"/>
      <c r="KD19" s="467"/>
      <c r="KE19" s="467"/>
      <c r="KF19" s="157"/>
      <c r="KG19" s="468"/>
      <c r="KH19" s="159"/>
      <c r="KI19" s="467"/>
      <c r="KJ19" s="467"/>
      <c r="KK19" s="467"/>
      <c r="KL19" s="467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>
      <c r="A20" s="115"/>
      <c r="B20" s="143">
        <v>14</v>
      </c>
      <c r="C20" s="508" t="str">
        <f>IF(นักเรียน!C19="","",นักเรียน!C19)</f>
        <v/>
      </c>
      <c r="D20" s="508" t="str">
        <f>IF(นักเรียน!D19="","",นักเรียน!D19)</f>
        <v/>
      </c>
      <c r="E20" s="295" t="str">
        <f>IF(นักเรียน!E19="","",นักเรียน!E19)</f>
        <v/>
      </c>
      <c r="F20" s="143" t="str">
        <f>IF(นักเรียน!E19="","",นักเรียน!B19)</f>
        <v/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3"/>
      <c r="DH20" s="471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3"/>
      <c r="EQ20" s="471"/>
      <c r="ER20" s="156"/>
      <c r="ES20" s="156"/>
      <c r="ET20" s="156"/>
      <c r="EU20" s="156"/>
      <c r="EV20" s="157"/>
      <c r="EW20" s="473"/>
      <c r="EX20" s="471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3"/>
      <c r="GN20" s="471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3"/>
      <c r="ID20" s="471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6"/>
      <c r="JN20" s="467"/>
      <c r="JO20" s="467"/>
      <c r="JP20" s="467"/>
      <c r="JQ20" s="467"/>
      <c r="JR20" s="157"/>
      <c r="JS20" s="473"/>
      <c r="JT20" s="471"/>
      <c r="JU20" s="467"/>
      <c r="JV20" s="467"/>
      <c r="JW20" s="467"/>
      <c r="JX20" s="467"/>
      <c r="JY20" s="157"/>
      <c r="JZ20" s="468"/>
      <c r="KA20" s="466"/>
      <c r="KB20" s="467"/>
      <c r="KC20" s="467"/>
      <c r="KD20" s="467"/>
      <c r="KE20" s="467"/>
      <c r="KF20" s="157"/>
      <c r="KG20" s="468"/>
      <c r="KH20" s="159"/>
      <c r="KI20" s="467"/>
      <c r="KJ20" s="467"/>
      <c r="KK20" s="467"/>
      <c r="KL20" s="467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>
      <c r="A21" s="115"/>
      <c r="B21" s="143">
        <v>15</v>
      </c>
      <c r="C21" s="508" t="str">
        <f>IF(นักเรียน!C20="","",นักเรียน!C20)</f>
        <v/>
      </c>
      <c r="D21" s="508" t="str">
        <f>IF(นักเรียน!D20="","",นักเรียน!D20)</f>
        <v/>
      </c>
      <c r="E21" s="295" t="str">
        <f>IF(นักเรียน!E20="","",นักเรียน!E20)</f>
        <v/>
      </c>
      <c r="F21" s="143" t="str">
        <f>IF(นักเรียน!E20="","",นักเรียน!B20)</f>
        <v/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3"/>
      <c r="DH21" s="471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3"/>
      <c r="EQ21" s="471"/>
      <c r="ER21" s="156"/>
      <c r="ES21" s="156"/>
      <c r="ET21" s="156"/>
      <c r="EU21" s="156"/>
      <c r="EV21" s="157"/>
      <c r="EW21" s="473"/>
      <c r="EX21" s="471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3"/>
      <c r="GN21" s="471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3"/>
      <c r="ID21" s="471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6"/>
      <c r="JN21" s="467"/>
      <c r="JO21" s="467"/>
      <c r="JP21" s="467"/>
      <c r="JQ21" s="467"/>
      <c r="JR21" s="157"/>
      <c r="JS21" s="473"/>
      <c r="JT21" s="471"/>
      <c r="JU21" s="467"/>
      <c r="JV21" s="467"/>
      <c r="JW21" s="467"/>
      <c r="JX21" s="467"/>
      <c r="JY21" s="157"/>
      <c r="JZ21" s="468"/>
      <c r="KA21" s="466"/>
      <c r="KB21" s="467"/>
      <c r="KC21" s="467"/>
      <c r="KD21" s="467"/>
      <c r="KE21" s="467"/>
      <c r="KF21" s="157"/>
      <c r="KG21" s="468"/>
      <c r="KH21" s="159"/>
      <c r="KI21" s="467"/>
      <c r="KJ21" s="467"/>
      <c r="KK21" s="467"/>
      <c r="KL21" s="467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>
      <c r="A22" s="115"/>
      <c r="B22" s="143">
        <v>16</v>
      </c>
      <c r="C22" s="508" t="str">
        <f>IF(นักเรียน!C21="","",นักเรียน!C21)</f>
        <v/>
      </c>
      <c r="D22" s="508" t="str">
        <f>IF(นักเรียน!D21="","",นักเรียน!D21)</f>
        <v/>
      </c>
      <c r="E22" s="295" t="str">
        <f>IF(นักเรียน!E21="","",นักเรียน!E21)</f>
        <v/>
      </c>
      <c r="F22" s="143" t="str">
        <f>IF(นักเรียน!E21="","",นักเรียน!B21)</f>
        <v/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3"/>
      <c r="DH22" s="471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3"/>
      <c r="EQ22" s="471"/>
      <c r="ER22" s="156"/>
      <c r="ES22" s="156"/>
      <c r="ET22" s="156"/>
      <c r="EU22" s="156"/>
      <c r="EV22" s="157"/>
      <c r="EW22" s="473"/>
      <c r="EX22" s="471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3"/>
      <c r="GN22" s="471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3"/>
      <c r="ID22" s="471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6"/>
      <c r="JN22" s="467"/>
      <c r="JO22" s="467"/>
      <c r="JP22" s="467"/>
      <c r="JQ22" s="467"/>
      <c r="JR22" s="157"/>
      <c r="JS22" s="473"/>
      <c r="JT22" s="471"/>
      <c r="JU22" s="467"/>
      <c r="JV22" s="467"/>
      <c r="JW22" s="467"/>
      <c r="JX22" s="467"/>
      <c r="JY22" s="157"/>
      <c r="JZ22" s="468"/>
      <c r="KA22" s="466"/>
      <c r="KB22" s="467"/>
      <c r="KC22" s="467"/>
      <c r="KD22" s="467"/>
      <c r="KE22" s="467"/>
      <c r="KF22" s="157"/>
      <c r="KG22" s="468"/>
      <c r="KH22" s="159"/>
      <c r="KI22" s="467"/>
      <c r="KJ22" s="467"/>
      <c r="KK22" s="467"/>
      <c r="KL22" s="467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>
      <c r="A23" s="115"/>
      <c r="B23" s="143">
        <v>17</v>
      </c>
      <c r="C23" s="508" t="str">
        <f>IF(นักเรียน!C22="","",นักเรียน!C22)</f>
        <v/>
      </c>
      <c r="D23" s="508" t="str">
        <f>IF(นักเรียน!D22="","",นักเรียน!D22)</f>
        <v/>
      </c>
      <c r="E23" s="295" t="str">
        <f>IF(นักเรียน!E22="","",นักเรียน!E22)</f>
        <v/>
      </c>
      <c r="F23" s="143" t="str">
        <f>IF(นักเรียน!E22="","",นักเรียน!B22)</f>
        <v/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3"/>
      <c r="DH23" s="471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3"/>
      <c r="EQ23" s="471"/>
      <c r="ER23" s="156"/>
      <c r="ES23" s="156"/>
      <c r="ET23" s="156"/>
      <c r="EU23" s="156"/>
      <c r="EV23" s="157"/>
      <c r="EW23" s="473"/>
      <c r="EX23" s="471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3"/>
      <c r="GN23" s="471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3"/>
      <c r="ID23" s="471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6"/>
      <c r="JN23" s="467"/>
      <c r="JO23" s="467"/>
      <c r="JP23" s="467"/>
      <c r="JQ23" s="467"/>
      <c r="JR23" s="157"/>
      <c r="JS23" s="473"/>
      <c r="JT23" s="471"/>
      <c r="JU23" s="467"/>
      <c r="JV23" s="467"/>
      <c r="JW23" s="467"/>
      <c r="JX23" s="467"/>
      <c r="JY23" s="157"/>
      <c r="JZ23" s="468"/>
      <c r="KA23" s="466"/>
      <c r="KB23" s="467"/>
      <c r="KC23" s="467"/>
      <c r="KD23" s="467"/>
      <c r="KE23" s="467"/>
      <c r="KF23" s="157"/>
      <c r="KG23" s="468"/>
      <c r="KH23" s="159"/>
      <c r="KI23" s="467"/>
      <c r="KJ23" s="467"/>
      <c r="KK23" s="467"/>
      <c r="KL23" s="467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>
      <c r="A24" s="115"/>
      <c r="B24" s="143">
        <v>18</v>
      </c>
      <c r="C24" s="508" t="str">
        <f>IF(นักเรียน!C23="","",นักเรียน!C23)</f>
        <v/>
      </c>
      <c r="D24" s="508" t="str">
        <f>IF(นักเรียน!D23="","",นักเรียน!D23)</f>
        <v/>
      </c>
      <c r="E24" s="295" t="str">
        <f>IF(นักเรียน!E23="","",นักเรียน!E23)</f>
        <v/>
      </c>
      <c r="F24" s="143" t="str">
        <f>IF(นักเรียน!E23="","",นักเรียน!B23)</f>
        <v/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3"/>
      <c r="DH24" s="471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3"/>
      <c r="EQ24" s="471"/>
      <c r="ER24" s="156"/>
      <c r="ES24" s="156"/>
      <c r="ET24" s="156"/>
      <c r="EU24" s="156"/>
      <c r="EV24" s="157"/>
      <c r="EW24" s="473"/>
      <c r="EX24" s="471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3"/>
      <c r="GN24" s="471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3"/>
      <c r="ID24" s="471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6"/>
      <c r="JN24" s="467"/>
      <c r="JO24" s="467"/>
      <c r="JP24" s="467"/>
      <c r="JQ24" s="467"/>
      <c r="JR24" s="157"/>
      <c r="JS24" s="473"/>
      <c r="JT24" s="471"/>
      <c r="JU24" s="467"/>
      <c r="JV24" s="467"/>
      <c r="JW24" s="467"/>
      <c r="JX24" s="467"/>
      <c r="JY24" s="157"/>
      <c r="JZ24" s="468"/>
      <c r="KA24" s="466"/>
      <c r="KB24" s="467"/>
      <c r="KC24" s="467"/>
      <c r="KD24" s="467"/>
      <c r="KE24" s="467"/>
      <c r="KF24" s="157"/>
      <c r="KG24" s="468"/>
      <c r="KH24" s="159"/>
      <c r="KI24" s="467"/>
      <c r="KJ24" s="467"/>
      <c r="KK24" s="467"/>
      <c r="KL24" s="467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>
      <c r="A25" s="115"/>
      <c r="B25" s="143">
        <v>19</v>
      </c>
      <c r="C25" s="508" t="str">
        <f>IF(นักเรียน!C24="","",นักเรียน!C24)</f>
        <v/>
      </c>
      <c r="D25" s="508" t="str">
        <f>IF(นักเรียน!D24="","",นักเรียน!D24)</f>
        <v/>
      </c>
      <c r="E25" s="295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6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3"/>
      <c r="DH25" s="471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3"/>
      <c r="EQ25" s="471"/>
      <c r="ER25" s="156"/>
      <c r="ES25" s="156"/>
      <c r="ET25" s="156"/>
      <c r="EU25" s="156"/>
      <c r="EV25" s="157"/>
      <c r="EW25" s="473"/>
      <c r="EX25" s="471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3"/>
      <c r="GN25" s="471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3"/>
      <c r="ID25" s="471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6"/>
      <c r="JN25" s="467"/>
      <c r="JO25" s="467"/>
      <c r="JP25" s="467"/>
      <c r="JQ25" s="467"/>
      <c r="JR25" s="157"/>
      <c r="JS25" s="473"/>
      <c r="JT25" s="471"/>
      <c r="JU25" s="467"/>
      <c r="JV25" s="467"/>
      <c r="JW25" s="467"/>
      <c r="JX25" s="467"/>
      <c r="JY25" s="157"/>
      <c r="JZ25" s="468"/>
      <c r="KA25" s="466"/>
      <c r="KB25" s="467"/>
      <c r="KC25" s="467"/>
      <c r="KD25" s="467"/>
      <c r="KE25" s="467"/>
      <c r="KF25" s="157"/>
      <c r="KG25" s="468"/>
      <c r="KH25" s="159"/>
      <c r="KI25" s="467"/>
      <c r="KJ25" s="467"/>
      <c r="KK25" s="467"/>
      <c r="KL25" s="467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>
      <c r="A26" s="115"/>
      <c r="B26" s="143">
        <v>20</v>
      </c>
      <c r="C26" s="508" t="str">
        <f>IF(นักเรียน!C25="","",นักเรียน!C25)</f>
        <v/>
      </c>
      <c r="D26" s="508" t="str">
        <f>IF(นักเรียน!D25="","",นักเรียน!D25)</f>
        <v/>
      </c>
      <c r="E26" s="295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3"/>
      <c r="DH26" s="471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3"/>
      <c r="EQ26" s="471"/>
      <c r="ER26" s="156"/>
      <c r="ES26" s="156"/>
      <c r="ET26" s="156"/>
      <c r="EU26" s="156"/>
      <c r="EV26" s="157"/>
      <c r="EW26" s="473"/>
      <c r="EX26" s="471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3"/>
      <c r="GN26" s="471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3"/>
      <c r="ID26" s="471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6"/>
      <c r="JN26" s="467"/>
      <c r="JO26" s="467"/>
      <c r="JP26" s="467"/>
      <c r="JQ26" s="467"/>
      <c r="JR26" s="157"/>
      <c r="JS26" s="473"/>
      <c r="JT26" s="471"/>
      <c r="JU26" s="467"/>
      <c r="JV26" s="467"/>
      <c r="JW26" s="467"/>
      <c r="JX26" s="467"/>
      <c r="JY26" s="157"/>
      <c r="JZ26" s="468"/>
      <c r="KA26" s="466"/>
      <c r="KB26" s="467"/>
      <c r="KC26" s="467"/>
      <c r="KD26" s="467"/>
      <c r="KE26" s="467"/>
      <c r="KF26" s="157"/>
      <c r="KG26" s="468"/>
      <c r="KH26" s="159"/>
      <c r="KI26" s="467"/>
      <c r="KJ26" s="467"/>
      <c r="KK26" s="467"/>
      <c r="KL26" s="467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>
      <c r="A27" s="115"/>
      <c r="B27" s="143">
        <v>21</v>
      </c>
      <c r="C27" s="508" t="str">
        <f>IF(นักเรียน!C26="","",นักเรียน!C26)</f>
        <v/>
      </c>
      <c r="D27" s="508" t="str">
        <f>IF(นักเรียน!D26="","",นักเรียน!D26)</f>
        <v/>
      </c>
      <c r="E27" s="295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3"/>
      <c r="DH27" s="471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3"/>
      <c r="EQ27" s="471"/>
      <c r="ER27" s="156"/>
      <c r="ES27" s="156"/>
      <c r="ET27" s="156"/>
      <c r="EU27" s="156"/>
      <c r="EV27" s="157"/>
      <c r="EW27" s="473"/>
      <c r="EX27" s="471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3"/>
      <c r="GN27" s="471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3"/>
      <c r="ID27" s="471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6"/>
      <c r="JN27" s="467"/>
      <c r="JO27" s="467"/>
      <c r="JP27" s="467"/>
      <c r="JQ27" s="467"/>
      <c r="JR27" s="157"/>
      <c r="JS27" s="473"/>
      <c r="JT27" s="471"/>
      <c r="JU27" s="467"/>
      <c r="JV27" s="467"/>
      <c r="JW27" s="467"/>
      <c r="JX27" s="467"/>
      <c r="JY27" s="157"/>
      <c r="JZ27" s="468"/>
      <c r="KA27" s="466"/>
      <c r="KB27" s="467"/>
      <c r="KC27" s="467"/>
      <c r="KD27" s="467"/>
      <c r="KE27" s="467"/>
      <c r="KF27" s="157"/>
      <c r="KG27" s="468"/>
      <c r="KH27" s="159"/>
      <c r="KI27" s="467"/>
      <c r="KJ27" s="467"/>
      <c r="KK27" s="467"/>
      <c r="KL27" s="467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>
      <c r="A28" s="115"/>
      <c r="B28" s="143">
        <v>22</v>
      </c>
      <c r="C28" s="508" t="str">
        <f>IF(นักเรียน!C27="","",นักเรียน!C27)</f>
        <v/>
      </c>
      <c r="D28" s="508" t="str">
        <f>IF(นักเรียน!D27="","",นักเรียน!D27)</f>
        <v/>
      </c>
      <c r="E28" s="295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3"/>
      <c r="DH28" s="471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3"/>
      <c r="EQ28" s="471"/>
      <c r="ER28" s="156"/>
      <c r="ES28" s="156"/>
      <c r="ET28" s="156"/>
      <c r="EU28" s="156"/>
      <c r="EV28" s="157"/>
      <c r="EW28" s="473"/>
      <c r="EX28" s="471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3"/>
      <c r="GN28" s="471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3"/>
      <c r="ID28" s="471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6"/>
      <c r="JN28" s="467"/>
      <c r="JO28" s="467"/>
      <c r="JP28" s="467"/>
      <c r="JQ28" s="467"/>
      <c r="JR28" s="157"/>
      <c r="JS28" s="473"/>
      <c r="JT28" s="471"/>
      <c r="JU28" s="467"/>
      <c r="JV28" s="467"/>
      <c r="JW28" s="467"/>
      <c r="JX28" s="467"/>
      <c r="JY28" s="157"/>
      <c r="JZ28" s="468"/>
      <c r="KA28" s="466"/>
      <c r="KB28" s="467"/>
      <c r="KC28" s="467"/>
      <c r="KD28" s="467"/>
      <c r="KE28" s="467"/>
      <c r="KF28" s="157"/>
      <c r="KG28" s="468"/>
      <c r="KH28" s="159"/>
      <c r="KI28" s="467"/>
      <c r="KJ28" s="467"/>
      <c r="KK28" s="467"/>
      <c r="KL28" s="467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>
      <c r="A29" s="115"/>
      <c r="B29" s="143">
        <v>23</v>
      </c>
      <c r="C29" s="508" t="str">
        <f>IF(นักเรียน!C28="","",นักเรียน!C28)</f>
        <v/>
      </c>
      <c r="D29" s="508" t="str">
        <f>IF(นักเรียน!D28="","",นักเรียน!D28)</f>
        <v/>
      </c>
      <c r="E29" s="295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3"/>
      <c r="DH29" s="471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3"/>
      <c r="EQ29" s="471"/>
      <c r="ER29" s="156"/>
      <c r="ES29" s="156"/>
      <c r="ET29" s="156"/>
      <c r="EU29" s="156"/>
      <c r="EV29" s="157"/>
      <c r="EW29" s="473"/>
      <c r="EX29" s="471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3"/>
      <c r="GN29" s="471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3"/>
      <c r="ID29" s="471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6"/>
      <c r="JN29" s="467"/>
      <c r="JO29" s="467"/>
      <c r="JP29" s="467"/>
      <c r="JQ29" s="467"/>
      <c r="JR29" s="157"/>
      <c r="JS29" s="473"/>
      <c r="JT29" s="471"/>
      <c r="JU29" s="467"/>
      <c r="JV29" s="467"/>
      <c r="JW29" s="467"/>
      <c r="JX29" s="467"/>
      <c r="JY29" s="157"/>
      <c r="JZ29" s="468"/>
      <c r="KA29" s="466"/>
      <c r="KB29" s="467"/>
      <c r="KC29" s="467"/>
      <c r="KD29" s="467"/>
      <c r="KE29" s="467"/>
      <c r="KF29" s="157"/>
      <c r="KG29" s="468"/>
      <c r="KH29" s="159"/>
      <c r="KI29" s="467"/>
      <c r="KJ29" s="467"/>
      <c r="KK29" s="467"/>
      <c r="KL29" s="467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>
      <c r="A30" s="115"/>
      <c r="B30" s="143">
        <v>24</v>
      </c>
      <c r="C30" s="508" t="str">
        <f>IF(นักเรียน!C29="","",นักเรียน!C29)</f>
        <v/>
      </c>
      <c r="D30" s="508" t="str">
        <f>IF(นักเรียน!D29="","",นักเรียน!D29)</f>
        <v/>
      </c>
      <c r="E30" s="295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3"/>
      <c r="DH30" s="471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3"/>
      <c r="EQ30" s="471"/>
      <c r="ER30" s="156"/>
      <c r="ES30" s="156"/>
      <c r="ET30" s="156"/>
      <c r="EU30" s="156"/>
      <c r="EV30" s="157"/>
      <c r="EW30" s="473"/>
      <c r="EX30" s="471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3"/>
      <c r="GN30" s="471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3"/>
      <c r="ID30" s="471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6"/>
      <c r="JN30" s="467"/>
      <c r="JO30" s="467"/>
      <c r="JP30" s="467"/>
      <c r="JQ30" s="467"/>
      <c r="JR30" s="157"/>
      <c r="JS30" s="473"/>
      <c r="JT30" s="471"/>
      <c r="JU30" s="467"/>
      <c r="JV30" s="467"/>
      <c r="JW30" s="467"/>
      <c r="JX30" s="467"/>
      <c r="JY30" s="157"/>
      <c r="JZ30" s="468"/>
      <c r="KA30" s="466"/>
      <c r="KB30" s="467"/>
      <c r="KC30" s="467"/>
      <c r="KD30" s="467"/>
      <c r="KE30" s="467"/>
      <c r="KF30" s="157"/>
      <c r="KG30" s="468"/>
      <c r="KH30" s="159"/>
      <c r="KI30" s="467"/>
      <c r="KJ30" s="467"/>
      <c r="KK30" s="467"/>
      <c r="KL30" s="467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>
      <c r="A31" s="115"/>
      <c r="B31" s="143">
        <v>25</v>
      </c>
      <c r="C31" s="508" t="str">
        <f>IF(นักเรียน!C30="","",นักเรียน!C30)</f>
        <v/>
      </c>
      <c r="D31" s="508" t="str">
        <f>IF(นักเรียน!D30="","",นักเรียน!D30)</f>
        <v/>
      </c>
      <c r="E31" s="295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3"/>
      <c r="DH31" s="471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3"/>
      <c r="EQ31" s="471"/>
      <c r="ER31" s="156"/>
      <c r="ES31" s="156"/>
      <c r="ET31" s="156"/>
      <c r="EU31" s="156"/>
      <c r="EV31" s="157"/>
      <c r="EW31" s="473"/>
      <c r="EX31" s="471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3"/>
      <c r="GN31" s="471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3"/>
      <c r="ID31" s="471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6"/>
      <c r="JN31" s="467"/>
      <c r="JO31" s="467"/>
      <c r="JP31" s="467"/>
      <c r="JQ31" s="467"/>
      <c r="JR31" s="157"/>
      <c r="JS31" s="473"/>
      <c r="JT31" s="471"/>
      <c r="JU31" s="467"/>
      <c r="JV31" s="467"/>
      <c r="JW31" s="467"/>
      <c r="JX31" s="467"/>
      <c r="JY31" s="157"/>
      <c r="JZ31" s="468"/>
      <c r="KA31" s="466"/>
      <c r="KB31" s="467"/>
      <c r="KC31" s="467"/>
      <c r="KD31" s="467"/>
      <c r="KE31" s="467"/>
      <c r="KF31" s="157"/>
      <c r="KG31" s="468"/>
      <c r="KH31" s="159"/>
      <c r="KI31" s="467"/>
      <c r="KJ31" s="467"/>
      <c r="KK31" s="467"/>
      <c r="KL31" s="467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>
      <c r="A32" s="115"/>
      <c r="B32" s="143">
        <v>26</v>
      </c>
      <c r="C32" s="508" t="str">
        <f>IF(นักเรียน!C31="","",นักเรียน!C31)</f>
        <v/>
      </c>
      <c r="D32" s="508" t="str">
        <f>IF(นักเรียน!D31="","",นักเรียน!D31)</f>
        <v/>
      </c>
      <c r="E32" s="295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3"/>
      <c r="DH32" s="471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3"/>
      <c r="EQ32" s="471"/>
      <c r="ER32" s="156"/>
      <c r="ES32" s="156"/>
      <c r="ET32" s="156"/>
      <c r="EU32" s="156"/>
      <c r="EV32" s="157"/>
      <c r="EW32" s="473"/>
      <c r="EX32" s="471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3"/>
      <c r="GN32" s="471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3"/>
      <c r="ID32" s="471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6"/>
      <c r="JN32" s="467"/>
      <c r="JO32" s="467"/>
      <c r="JP32" s="467"/>
      <c r="JQ32" s="467"/>
      <c r="JR32" s="157"/>
      <c r="JS32" s="473"/>
      <c r="JT32" s="471"/>
      <c r="JU32" s="467"/>
      <c r="JV32" s="467"/>
      <c r="JW32" s="467"/>
      <c r="JX32" s="467"/>
      <c r="JY32" s="157"/>
      <c r="JZ32" s="468"/>
      <c r="KA32" s="466"/>
      <c r="KB32" s="467"/>
      <c r="KC32" s="467"/>
      <c r="KD32" s="467"/>
      <c r="KE32" s="467"/>
      <c r="KF32" s="157"/>
      <c r="KG32" s="468"/>
      <c r="KH32" s="159"/>
      <c r="KI32" s="467"/>
      <c r="KJ32" s="467"/>
      <c r="KK32" s="467"/>
      <c r="KL32" s="467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>
      <c r="A33" s="115"/>
      <c r="B33" s="143">
        <v>27</v>
      </c>
      <c r="C33" s="508" t="str">
        <f>IF(นักเรียน!C32="","",นักเรียน!C32)</f>
        <v/>
      </c>
      <c r="D33" s="508" t="str">
        <f>IF(นักเรียน!D32="","",นักเรียน!D32)</f>
        <v/>
      </c>
      <c r="E33" s="295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3"/>
      <c r="DH33" s="471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3"/>
      <c r="EQ33" s="471"/>
      <c r="ER33" s="156"/>
      <c r="ES33" s="156"/>
      <c r="ET33" s="156"/>
      <c r="EU33" s="156"/>
      <c r="EV33" s="157"/>
      <c r="EW33" s="473"/>
      <c r="EX33" s="471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3"/>
      <c r="GN33" s="471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3"/>
      <c r="ID33" s="471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6"/>
      <c r="JN33" s="467"/>
      <c r="JO33" s="467"/>
      <c r="JP33" s="467"/>
      <c r="JQ33" s="467"/>
      <c r="JR33" s="157"/>
      <c r="JS33" s="473"/>
      <c r="JT33" s="471"/>
      <c r="JU33" s="467"/>
      <c r="JV33" s="467"/>
      <c r="JW33" s="467"/>
      <c r="JX33" s="467"/>
      <c r="JY33" s="157"/>
      <c r="JZ33" s="468"/>
      <c r="KA33" s="466"/>
      <c r="KB33" s="467"/>
      <c r="KC33" s="467"/>
      <c r="KD33" s="467"/>
      <c r="KE33" s="467"/>
      <c r="KF33" s="157"/>
      <c r="KG33" s="468"/>
      <c r="KH33" s="159"/>
      <c r="KI33" s="467"/>
      <c r="KJ33" s="467"/>
      <c r="KK33" s="467"/>
      <c r="KL33" s="467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>
      <c r="A34" s="115"/>
      <c r="B34" s="143">
        <v>28</v>
      </c>
      <c r="C34" s="508" t="str">
        <f>IF(นักเรียน!C33="","",นักเรียน!C33)</f>
        <v/>
      </c>
      <c r="D34" s="508" t="str">
        <f>IF(นักเรียน!D33="","",นักเรียน!D33)</f>
        <v/>
      </c>
      <c r="E34" s="295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3"/>
      <c r="DH34" s="471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3"/>
      <c r="EQ34" s="471"/>
      <c r="ER34" s="156"/>
      <c r="ES34" s="156"/>
      <c r="ET34" s="156"/>
      <c r="EU34" s="156"/>
      <c r="EV34" s="157"/>
      <c r="EW34" s="473"/>
      <c r="EX34" s="471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3"/>
      <c r="GN34" s="471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3"/>
      <c r="ID34" s="471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6"/>
      <c r="JN34" s="467"/>
      <c r="JO34" s="467"/>
      <c r="JP34" s="467"/>
      <c r="JQ34" s="467"/>
      <c r="JR34" s="157"/>
      <c r="JS34" s="473"/>
      <c r="JT34" s="471"/>
      <c r="JU34" s="467"/>
      <c r="JV34" s="467"/>
      <c r="JW34" s="467"/>
      <c r="JX34" s="467"/>
      <c r="JY34" s="157"/>
      <c r="JZ34" s="468"/>
      <c r="KA34" s="466"/>
      <c r="KB34" s="467"/>
      <c r="KC34" s="467"/>
      <c r="KD34" s="467"/>
      <c r="KE34" s="467"/>
      <c r="KF34" s="157"/>
      <c r="KG34" s="468"/>
      <c r="KH34" s="159"/>
      <c r="KI34" s="467"/>
      <c r="KJ34" s="467"/>
      <c r="KK34" s="467"/>
      <c r="KL34" s="467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>
      <c r="A35" s="115"/>
      <c r="B35" s="143">
        <v>29</v>
      </c>
      <c r="C35" s="508" t="str">
        <f>IF(นักเรียน!C34="","",นักเรียน!C34)</f>
        <v/>
      </c>
      <c r="D35" s="508" t="str">
        <f>IF(นักเรียน!D34="","",นักเรียน!D34)</f>
        <v/>
      </c>
      <c r="E35" s="295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3"/>
      <c r="DH35" s="471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3"/>
      <c r="EQ35" s="471"/>
      <c r="ER35" s="156"/>
      <c r="ES35" s="156"/>
      <c r="ET35" s="156"/>
      <c r="EU35" s="156"/>
      <c r="EV35" s="157"/>
      <c r="EW35" s="473"/>
      <c r="EX35" s="471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3"/>
      <c r="GN35" s="471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3"/>
      <c r="ID35" s="471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6"/>
      <c r="JN35" s="467"/>
      <c r="JO35" s="467"/>
      <c r="JP35" s="467"/>
      <c r="JQ35" s="467"/>
      <c r="JR35" s="157"/>
      <c r="JS35" s="473"/>
      <c r="JT35" s="471"/>
      <c r="JU35" s="467"/>
      <c r="JV35" s="467"/>
      <c r="JW35" s="467"/>
      <c r="JX35" s="467"/>
      <c r="JY35" s="157"/>
      <c r="JZ35" s="468"/>
      <c r="KA35" s="466"/>
      <c r="KB35" s="467"/>
      <c r="KC35" s="467"/>
      <c r="KD35" s="467"/>
      <c r="KE35" s="467"/>
      <c r="KF35" s="157"/>
      <c r="KG35" s="468"/>
      <c r="KH35" s="159"/>
      <c r="KI35" s="467"/>
      <c r="KJ35" s="467"/>
      <c r="KK35" s="467"/>
      <c r="KL35" s="467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>
      <c r="A36" s="115"/>
      <c r="B36" s="143">
        <v>30</v>
      </c>
      <c r="C36" s="508" t="str">
        <f>IF(นักเรียน!C35="","",นักเรียน!C35)</f>
        <v/>
      </c>
      <c r="D36" s="508" t="str">
        <f>IF(นักเรียน!D35="","",นักเรียน!D35)</f>
        <v/>
      </c>
      <c r="E36" s="295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3"/>
      <c r="DH36" s="471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3"/>
      <c r="EQ36" s="471"/>
      <c r="ER36" s="156"/>
      <c r="ES36" s="156"/>
      <c r="ET36" s="156"/>
      <c r="EU36" s="156"/>
      <c r="EV36" s="157"/>
      <c r="EW36" s="473"/>
      <c r="EX36" s="471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3"/>
      <c r="GN36" s="471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3"/>
      <c r="ID36" s="471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6"/>
      <c r="JN36" s="467"/>
      <c r="JO36" s="467"/>
      <c r="JP36" s="467"/>
      <c r="JQ36" s="467"/>
      <c r="JR36" s="157"/>
      <c r="JS36" s="473"/>
      <c r="JT36" s="471"/>
      <c r="JU36" s="467"/>
      <c r="JV36" s="467"/>
      <c r="JW36" s="467"/>
      <c r="JX36" s="467"/>
      <c r="JY36" s="157"/>
      <c r="JZ36" s="468"/>
      <c r="KA36" s="466"/>
      <c r="KB36" s="467"/>
      <c r="KC36" s="467"/>
      <c r="KD36" s="467"/>
      <c r="KE36" s="467"/>
      <c r="KF36" s="157"/>
      <c r="KG36" s="468"/>
      <c r="KH36" s="159"/>
      <c r="KI36" s="467"/>
      <c r="KJ36" s="467"/>
      <c r="KK36" s="467"/>
      <c r="KL36" s="467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>
      <c r="A37" s="115"/>
      <c r="B37" s="143">
        <v>31</v>
      </c>
      <c r="C37" s="508" t="str">
        <f>IF(นักเรียน!C36="","",นักเรียน!C36)</f>
        <v/>
      </c>
      <c r="D37" s="508" t="str">
        <f>IF(นักเรียน!D36="","",นักเรียน!D36)</f>
        <v/>
      </c>
      <c r="E37" s="295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3"/>
      <c r="DH37" s="471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3"/>
      <c r="EQ37" s="471"/>
      <c r="ER37" s="156"/>
      <c r="ES37" s="156"/>
      <c r="ET37" s="156"/>
      <c r="EU37" s="156"/>
      <c r="EV37" s="157"/>
      <c r="EW37" s="473"/>
      <c r="EX37" s="471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3"/>
      <c r="GN37" s="471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3"/>
      <c r="ID37" s="471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6"/>
      <c r="JN37" s="467"/>
      <c r="JO37" s="467"/>
      <c r="JP37" s="467"/>
      <c r="JQ37" s="467"/>
      <c r="JR37" s="157"/>
      <c r="JS37" s="473"/>
      <c r="JT37" s="471"/>
      <c r="JU37" s="467"/>
      <c r="JV37" s="467"/>
      <c r="JW37" s="467"/>
      <c r="JX37" s="467"/>
      <c r="JY37" s="157"/>
      <c r="JZ37" s="468"/>
      <c r="KA37" s="466"/>
      <c r="KB37" s="467"/>
      <c r="KC37" s="467"/>
      <c r="KD37" s="467"/>
      <c r="KE37" s="467"/>
      <c r="KF37" s="157"/>
      <c r="KG37" s="468"/>
      <c r="KH37" s="159"/>
      <c r="KI37" s="467"/>
      <c r="KJ37" s="467"/>
      <c r="KK37" s="467"/>
      <c r="KL37" s="467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>
      <c r="A38" s="115"/>
      <c r="B38" s="143">
        <v>32</v>
      </c>
      <c r="C38" s="508" t="str">
        <f>IF(นักเรียน!C37="","",นักเรียน!C37)</f>
        <v/>
      </c>
      <c r="D38" s="508" t="str">
        <f>IF(นักเรียน!D37="","",นักเรียน!D37)</f>
        <v/>
      </c>
      <c r="E38" s="295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3"/>
      <c r="DH38" s="471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3"/>
      <c r="EQ38" s="471"/>
      <c r="ER38" s="156"/>
      <c r="ES38" s="156"/>
      <c r="ET38" s="156"/>
      <c r="EU38" s="156"/>
      <c r="EV38" s="157"/>
      <c r="EW38" s="473"/>
      <c r="EX38" s="471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3"/>
      <c r="GN38" s="471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3"/>
      <c r="ID38" s="471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6"/>
      <c r="JN38" s="467"/>
      <c r="JO38" s="467"/>
      <c r="JP38" s="467"/>
      <c r="JQ38" s="467"/>
      <c r="JR38" s="157"/>
      <c r="JS38" s="473"/>
      <c r="JT38" s="471"/>
      <c r="JU38" s="467"/>
      <c r="JV38" s="467"/>
      <c r="JW38" s="467"/>
      <c r="JX38" s="467"/>
      <c r="JY38" s="157"/>
      <c r="JZ38" s="468"/>
      <c r="KA38" s="466"/>
      <c r="KB38" s="467"/>
      <c r="KC38" s="467"/>
      <c r="KD38" s="467"/>
      <c r="KE38" s="467"/>
      <c r="KF38" s="157"/>
      <c r="KG38" s="468"/>
      <c r="KH38" s="159"/>
      <c r="KI38" s="467"/>
      <c r="KJ38" s="467"/>
      <c r="KK38" s="467"/>
      <c r="KL38" s="467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>
      <c r="A39" s="115"/>
      <c r="B39" s="143">
        <v>33</v>
      </c>
      <c r="C39" s="508" t="str">
        <f>IF(นักเรียน!C38="","",นักเรียน!C38)</f>
        <v/>
      </c>
      <c r="D39" s="508" t="str">
        <f>IF(นักเรียน!D38="","",นักเรียน!D38)</f>
        <v/>
      </c>
      <c r="E39" s="295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3"/>
      <c r="DH39" s="471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3"/>
      <c r="EQ39" s="471"/>
      <c r="ER39" s="156"/>
      <c r="ES39" s="156"/>
      <c r="ET39" s="156"/>
      <c r="EU39" s="156"/>
      <c r="EV39" s="157"/>
      <c r="EW39" s="473"/>
      <c r="EX39" s="471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3"/>
      <c r="GN39" s="471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3"/>
      <c r="ID39" s="471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6"/>
      <c r="JN39" s="467"/>
      <c r="JO39" s="467"/>
      <c r="JP39" s="467"/>
      <c r="JQ39" s="467"/>
      <c r="JR39" s="157"/>
      <c r="JS39" s="473"/>
      <c r="JT39" s="471"/>
      <c r="JU39" s="467"/>
      <c r="JV39" s="467"/>
      <c r="JW39" s="467"/>
      <c r="JX39" s="467"/>
      <c r="JY39" s="157"/>
      <c r="JZ39" s="468"/>
      <c r="KA39" s="466"/>
      <c r="KB39" s="467"/>
      <c r="KC39" s="467"/>
      <c r="KD39" s="467"/>
      <c r="KE39" s="467"/>
      <c r="KF39" s="157"/>
      <c r="KG39" s="468"/>
      <c r="KH39" s="159"/>
      <c r="KI39" s="467"/>
      <c r="KJ39" s="467"/>
      <c r="KK39" s="467"/>
      <c r="KL39" s="467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>
      <c r="A40" s="115"/>
      <c r="B40" s="143">
        <v>34</v>
      </c>
      <c r="C40" s="508" t="str">
        <f>IF(นักเรียน!C39="","",นักเรียน!C39)</f>
        <v/>
      </c>
      <c r="D40" s="508" t="str">
        <f>IF(นักเรียน!D39="","",นักเรียน!D39)</f>
        <v/>
      </c>
      <c r="E40" s="295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3"/>
      <c r="DH40" s="471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3"/>
      <c r="EQ40" s="471"/>
      <c r="ER40" s="156"/>
      <c r="ES40" s="156"/>
      <c r="ET40" s="156"/>
      <c r="EU40" s="156"/>
      <c r="EV40" s="157"/>
      <c r="EW40" s="473"/>
      <c r="EX40" s="471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3"/>
      <c r="GN40" s="471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3"/>
      <c r="ID40" s="471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6"/>
      <c r="JN40" s="467"/>
      <c r="JO40" s="467"/>
      <c r="JP40" s="467"/>
      <c r="JQ40" s="467"/>
      <c r="JR40" s="157"/>
      <c r="JS40" s="473"/>
      <c r="JT40" s="471"/>
      <c r="JU40" s="467"/>
      <c r="JV40" s="467"/>
      <c r="JW40" s="467"/>
      <c r="JX40" s="467"/>
      <c r="JY40" s="157"/>
      <c r="JZ40" s="468"/>
      <c r="KA40" s="466"/>
      <c r="KB40" s="467"/>
      <c r="KC40" s="467"/>
      <c r="KD40" s="467"/>
      <c r="KE40" s="467"/>
      <c r="KF40" s="157"/>
      <c r="KG40" s="468"/>
      <c r="KH40" s="159"/>
      <c r="KI40" s="467"/>
      <c r="KJ40" s="467"/>
      <c r="KK40" s="467"/>
      <c r="KL40" s="467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>
      <c r="A41" s="115"/>
      <c r="B41" s="143">
        <v>35</v>
      </c>
      <c r="C41" s="508" t="str">
        <f>IF(นักเรียน!C40="","",นักเรียน!C40)</f>
        <v/>
      </c>
      <c r="D41" s="508" t="str">
        <f>IF(นักเรียน!D40="","",นักเรียน!D40)</f>
        <v/>
      </c>
      <c r="E41" s="295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3"/>
      <c r="DH41" s="471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3"/>
      <c r="EQ41" s="471"/>
      <c r="ER41" s="156"/>
      <c r="ES41" s="156"/>
      <c r="ET41" s="156"/>
      <c r="EU41" s="156"/>
      <c r="EV41" s="157"/>
      <c r="EW41" s="473"/>
      <c r="EX41" s="471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3"/>
      <c r="GN41" s="471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3"/>
      <c r="ID41" s="471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6"/>
      <c r="JN41" s="467"/>
      <c r="JO41" s="467"/>
      <c r="JP41" s="467"/>
      <c r="JQ41" s="467"/>
      <c r="JR41" s="157"/>
      <c r="JS41" s="473"/>
      <c r="JT41" s="471"/>
      <c r="JU41" s="467"/>
      <c r="JV41" s="467"/>
      <c r="JW41" s="467"/>
      <c r="JX41" s="467"/>
      <c r="JY41" s="157"/>
      <c r="JZ41" s="468"/>
      <c r="KA41" s="466"/>
      <c r="KB41" s="467"/>
      <c r="KC41" s="467"/>
      <c r="KD41" s="467"/>
      <c r="KE41" s="467"/>
      <c r="KF41" s="157"/>
      <c r="KG41" s="468"/>
      <c r="KH41" s="159"/>
      <c r="KI41" s="467"/>
      <c r="KJ41" s="467"/>
      <c r="KK41" s="467"/>
      <c r="KL41" s="467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>
      <c r="A42" s="115"/>
      <c r="B42" s="143">
        <v>36</v>
      </c>
      <c r="C42" s="508" t="str">
        <f>IF(นักเรียน!C41="","",นักเรียน!C41)</f>
        <v/>
      </c>
      <c r="D42" s="508" t="str">
        <f>IF(นักเรียน!D41="","",นักเรียน!D41)</f>
        <v/>
      </c>
      <c r="E42" s="295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3"/>
      <c r="DH42" s="471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3"/>
      <c r="EQ42" s="471"/>
      <c r="ER42" s="156"/>
      <c r="ES42" s="156"/>
      <c r="ET42" s="156"/>
      <c r="EU42" s="156"/>
      <c r="EV42" s="157"/>
      <c r="EW42" s="473"/>
      <c r="EX42" s="471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3"/>
      <c r="GN42" s="471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3"/>
      <c r="ID42" s="471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6"/>
      <c r="JN42" s="467"/>
      <c r="JO42" s="467"/>
      <c r="JP42" s="467"/>
      <c r="JQ42" s="467"/>
      <c r="JR42" s="157"/>
      <c r="JS42" s="473"/>
      <c r="JT42" s="471"/>
      <c r="JU42" s="467"/>
      <c r="JV42" s="467"/>
      <c r="JW42" s="467"/>
      <c r="JX42" s="467"/>
      <c r="JY42" s="157"/>
      <c r="JZ42" s="468"/>
      <c r="KA42" s="466"/>
      <c r="KB42" s="467"/>
      <c r="KC42" s="467"/>
      <c r="KD42" s="467"/>
      <c r="KE42" s="467"/>
      <c r="KF42" s="157"/>
      <c r="KG42" s="468"/>
      <c r="KH42" s="159"/>
      <c r="KI42" s="467"/>
      <c r="KJ42" s="467"/>
      <c r="KK42" s="467"/>
      <c r="KL42" s="467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>
      <c r="A43" s="115"/>
      <c r="B43" s="143">
        <v>37</v>
      </c>
      <c r="C43" s="508" t="str">
        <f>IF(นักเรียน!C42="","",นักเรียน!C42)</f>
        <v/>
      </c>
      <c r="D43" s="508" t="str">
        <f>IF(นักเรียน!D42="","",นักเรียน!D42)</f>
        <v/>
      </c>
      <c r="E43" s="295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3"/>
      <c r="DH43" s="471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3"/>
      <c r="EQ43" s="471"/>
      <c r="ER43" s="156"/>
      <c r="ES43" s="156"/>
      <c r="ET43" s="156"/>
      <c r="EU43" s="156"/>
      <c r="EV43" s="157"/>
      <c r="EW43" s="473"/>
      <c r="EX43" s="471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3"/>
      <c r="GN43" s="471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3"/>
      <c r="ID43" s="471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6"/>
      <c r="JN43" s="467"/>
      <c r="JO43" s="467"/>
      <c r="JP43" s="467"/>
      <c r="JQ43" s="467"/>
      <c r="JR43" s="157"/>
      <c r="JS43" s="473"/>
      <c r="JT43" s="471"/>
      <c r="JU43" s="467"/>
      <c r="JV43" s="467"/>
      <c r="JW43" s="467"/>
      <c r="JX43" s="467"/>
      <c r="JY43" s="157"/>
      <c r="JZ43" s="468"/>
      <c r="KA43" s="466"/>
      <c r="KB43" s="467"/>
      <c r="KC43" s="467"/>
      <c r="KD43" s="467"/>
      <c r="KE43" s="467"/>
      <c r="KF43" s="157"/>
      <c r="KG43" s="468"/>
      <c r="KH43" s="159"/>
      <c r="KI43" s="467"/>
      <c r="KJ43" s="467"/>
      <c r="KK43" s="467"/>
      <c r="KL43" s="467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>
      <c r="A44" s="115"/>
      <c r="B44" s="143">
        <v>38</v>
      </c>
      <c r="C44" s="508" t="str">
        <f>IF(นักเรียน!C43="","",นักเรียน!C43)</f>
        <v/>
      </c>
      <c r="D44" s="508" t="str">
        <f>IF(นักเรียน!D43="","",นักเรียน!D43)</f>
        <v/>
      </c>
      <c r="E44" s="295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3"/>
      <c r="DH44" s="471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3"/>
      <c r="EQ44" s="471"/>
      <c r="ER44" s="156"/>
      <c r="ES44" s="156"/>
      <c r="ET44" s="156"/>
      <c r="EU44" s="156"/>
      <c r="EV44" s="157"/>
      <c r="EW44" s="473"/>
      <c r="EX44" s="471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3"/>
      <c r="GN44" s="471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3"/>
      <c r="ID44" s="471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6"/>
      <c r="JN44" s="467"/>
      <c r="JO44" s="467"/>
      <c r="JP44" s="467"/>
      <c r="JQ44" s="467"/>
      <c r="JR44" s="157"/>
      <c r="JS44" s="473"/>
      <c r="JT44" s="471"/>
      <c r="JU44" s="467"/>
      <c r="JV44" s="467"/>
      <c r="JW44" s="467"/>
      <c r="JX44" s="467"/>
      <c r="JY44" s="157"/>
      <c r="JZ44" s="468"/>
      <c r="KA44" s="466"/>
      <c r="KB44" s="467"/>
      <c r="KC44" s="467"/>
      <c r="KD44" s="467"/>
      <c r="KE44" s="467"/>
      <c r="KF44" s="157"/>
      <c r="KG44" s="468"/>
      <c r="KH44" s="159"/>
      <c r="KI44" s="467"/>
      <c r="KJ44" s="467"/>
      <c r="KK44" s="467"/>
      <c r="KL44" s="467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>
      <c r="A45" s="115"/>
      <c r="B45" s="143">
        <v>39</v>
      </c>
      <c r="C45" s="508" t="str">
        <f>IF(นักเรียน!C44="","",นักเรียน!C44)</f>
        <v/>
      </c>
      <c r="D45" s="508" t="str">
        <f>IF(นักเรียน!D44="","",นักเรียน!D44)</f>
        <v/>
      </c>
      <c r="E45" s="295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3"/>
      <c r="DH45" s="471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3"/>
      <c r="EQ45" s="471"/>
      <c r="ER45" s="156"/>
      <c r="ES45" s="156"/>
      <c r="ET45" s="156"/>
      <c r="EU45" s="156"/>
      <c r="EV45" s="157"/>
      <c r="EW45" s="473"/>
      <c r="EX45" s="471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3"/>
      <c r="GN45" s="471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3"/>
      <c r="ID45" s="471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6"/>
      <c r="JN45" s="467"/>
      <c r="JO45" s="467"/>
      <c r="JP45" s="467"/>
      <c r="JQ45" s="467"/>
      <c r="JR45" s="157"/>
      <c r="JS45" s="473"/>
      <c r="JT45" s="471"/>
      <c r="JU45" s="467"/>
      <c r="JV45" s="467"/>
      <c r="JW45" s="467"/>
      <c r="JX45" s="467"/>
      <c r="JY45" s="157"/>
      <c r="JZ45" s="468"/>
      <c r="KA45" s="466"/>
      <c r="KB45" s="467"/>
      <c r="KC45" s="467"/>
      <c r="KD45" s="467"/>
      <c r="KE45" s="467"/>
      <c r="KF45" s="157"/>
      <c r="KG45" s="468"/>
      <c r="KH45" s="159"/>
      <c r="KI45" s="467"/>
      <c r="KJ45" s="467"/>
      <c r="KK45" s="467"/>
      <c r="KL45" s="467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>
      <c r="A46" s="115"/>
      <c r="B46" s="143">
        <v>40</v>
      </c>
      <c r="C46" s="508" t="str">
        <f>IF(นักเรียน!C45="","",นักเรียน!C45)</f>
        <v/>
      </c>
      <c r="D46" s="508" t="str">
        <f>IF(นักเรียน!D45="","",นักเรียน!D45)</f>
        <v/>
      </c>
      <c r="E46" s="295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3"/>
      <c r="DH46" s="471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3"/>
      <c r="EQ46" s="471"/>
      <c r="ER46" s="156"/>
      <c r="ES46" s="156"/>
      <c r="ET46" s="156"/>
      <c r="EU46" s="156"/>
      <c r="EV46" s="157"/>
      <c r="EW46" s="473"/>
      <c r="EX46" s="471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3"/>
      <c r="GN46" s="471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3"/>
      <c r="ID46" s="471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6"/>
      <c r="JN46" s="467"/>
      <c r="JO46" s="467"/>
      <c r="JP46" s="467"/>
      <c r="JQ46" s="467"/>
      <c r="JR46" s="157"/>
      <c r="JS46" s="473"/>
      <c r="JT46" s="471"/>
      <c r="JU46" s="467"/>
      <c r="JV46" s="467"/>
      <c r="JW46" s="467"/>
      <c r="JX46" s="467"/>
      <c r="JY46" s="157"/>
      <c r="JZ46" s="468"/>
      <c r="KA46" s="466"/>
      <c r="KB46" s="467"/>
      <c r="KC46" s="467"/>
      <c r="KD46" s="467"/>
      <c r="KE46" s="467"/>
      <c r="KF46" s="157"/>
      <c r="KG46" s="468"/>
      <c r="KH46" s="159"/>
      <c r="KI46" s="467"/>
      <c r="KJ46" s="467"/>
      <c r="KK46" s="467"/>
      <c r="KL46" s="467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>
      <c r="A47" s="115"/>
      <c r="B47" s="143">
        <v>41</v>
      </c>
      <c r="C47" s="508" t="str">
        <f>IF(นักเรียน!C46="","",นักเรียน!C46)</f>
        <v/>
      </c>
      <c r="D47" s="508" t="str">
        <f>IF(นักเรียน!D46="","",นักเรียน!D46)</f>
        <v/>
      </c>
      <c r="E47" s="295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71"/>
      <c r="H47" s="472"/>
      <c r="I47" s="472"/>
      <c r="J47" s="472"/>
      <c r="K47" s="472"/>
      <c r="L47" s="157"/>
      <c r="M47" s="157"/>
      <c r="N47" s="471"/>
      <c r="O47" s="472"/>
      <c r="P47" s="472"/>
      <c r="Q47" s="472"/>
      <c r="R47" s="472"/>
      <c r="S47" s="157"/>
      <c r="T47" s="473"/>
      <c r="U47" s="471"/>
      <c r="V47" s="472"/>
      <c r="W47" s="472"/>
      <c r="X47" s="472"/>
      <c r="Y47" s="472"/>
      <c r="Z47" s="157"/>
      <c r="AA47" s="473"/>
      <c r="AB47" s="471"/>
      <c r="AC47" s="472"/>
      <c r="AD47" s="472"/>
      <c r="AE47" s="472"/>
      <c r="AF47" s="472"/>
      <c r="AG47" s="157"/>
      <c r="AH47" s="473"/>
      <c r="AI47" s="471"/>
      <c r="AJ47" s="472"/>
      <c r="AK47" s="472"/>
      <c r="AL47" s="472"/>
      <c r="AM47" s="472"/>
      <c r="AN47" s="157"/>
      <c r="AO47" s="473"/>
      <c r="AP47" s="471"/>
      <c r="AQ47" s="472"/>
      <c r="AR47" s="472"/>
      <c r="AS47" s="472"/>
      <c r="AT47" s="472"/>
      <c r="AU47" s="157"/>
      <c r="AV47" s="473"/>
      <c r="AW47" s="159"/>
      <c r="AX47" s="472"/>
      <c r="AY47" s="472"/>
      <c r="AZ47" s="472"/>
      <c r="BA47" s="472"/>
      <c r="BB47" s="157"/>
      <c r="BC47" s="157"/>
      <c r="BD47" s="471"/>
      <c r="BE47" s="472"/>
      <c r="BF47" s="472"/>
      <c r="BG47" s="472"/>
      <c r="BH47" s="472"/>
      <c r="BI47" s="157"/>
      <c r="BJ47" s="473"/>
      <c r="BK47" s="471"/>
      <c r="BL47" s="472"/>
      <c r="BM47" s="472"/>
      <c r="BN47" s="472"/>
      <c r="BO47" s="472"/>
      <c r="BP47" s="157"/>
      <c r="BQ47" s="473"/>
      <c r="BR47" s="471"/>
      <c r="BS47" s="472"/>
      <c r="BT47" s="472"/>
      <c r="BU47" s="472"/>
      <c r="BV47" s="472"/>
      <c r="BW47" s="157"/>
      <c r="BX47" s="473"/>
      <c r="BY47" s="159"/>
      <c r="BZ47" s="472"/>
      <c r="CA47" s="472"/>
      <c r="CB47" s="472"/>
      <c r="CC47" s="472"/>
      <c r="CD47" s="157"/>
      <c r="CE47" s="157"/>
      <c r="CF47" s="471"/>
      <c r="CG47" s="472"/>
      <c r="CH47" s="472"/>
      <c r="CI47" s="472"/>
      <c r="CJ47" s="472"/>
      <c r="CK47" s="157"/>
      <c r="CL47" s="473"/>
      <c r="CM47" s="471"/>
      <c r="CN47" s="472"/>
      <c r="CO47" s="472"/>
      <c r="CP47" s="472"/>
      <c r="CQ47" s="472"/>
      <c r="CR47" s="157"/>
      <c r="CS47" s="473"/>
      <c r="CT47" s="471"/>
      <c r="CU47" s="472"/>
      <c r="CV47" s="472"/>
      <c r="CW47" s="472"/>
      <c r="CX47" s="472"/>
      <c r="CY47" s="157"/>
      <c r="CZ47" s="473"/>
      <c r="DA47" s="159"/>
      <c r="DB47" s="472"/>
      <c r="DC47" s="472"/>
      <c r="DD47" s="472"/>
      <c r="DE47" s="472"/>
      <c r="DF47" s="157"/>
      <c r="DG47" s="473"/>
      <c r="DH47" s="471"/>
      <c r="DI47" s="472"/>
      <c r="DJ47" s="472"/>
      <c r="DK47" s="472"/>
      <c r="DL47" s="472"/>
      <c r="DM47" s="157"/>
      <c r="DN47" s="473"/>
      <c r="DO47" s="471"/>
      <c r="DP47" s="472"/>
      <c r="DQ47" s="472"/>
      <c r="DR47" s="472"/>
      <c r="DS47" s="472"/>
      <c r="DT47" s="157"/>
      <c r="DU47" s="473"/>
      <c r="DV47" s="471"/>
      <c r="DW47" s="472"/>
      <c r="DX47" s="472"/>
      <c r="DY47" s="472"/>
      <c r="DZ47" s="472"/>
      <c r="EA47" s="157"/>
      <c r="EB47" s="473"/>
      <c r="EC47" s="159"/>
      <c r="ED47" s="472"/>
      <c r="EE47" s="472"/>
      <c r="EF47" s="472"/>
      <c r="EG47" s="472"/>
      <c r="EH47" s="157"/>
      <c r="EI47" s="157"/>
      <c r="EJ47" s="471"/>
      <c r="EK47" s="472"/>
      <c r="EL47" s="472"/>
      <c r="EM47" s="472"/>
      <c r="EN47" s="472"/>
      <c r="EO47" s="157"/>
      <c r="EP47" s="473"/>
      <c r="EQ47" s="471"/>
      <c r="ER47" s="472"/>
      <c r="ES47" s="472"/>
      <c r="ET47" s="472"/>
      <c r="EU47" s="472"/>
      <c r="EV47" s="157"/>
      <c r="EW47" s="473"/>
      <c r="EX47" s="471"/>
      <c r="EY47" s="472"/>
      <c r="EZ47" s="472"/>
      <c r="FA47" s="472"/>
      <c r="FB47" s="472"/>
      <c r="FC47" s="157"/>
      <c r="FD47" s="473"/>
      <c r="FE47" s="159"/>
      <c r="FF47" s="472"/>
      <c r="FG47" s="472"/>
      <c r="FH47" s="472"/>
      <c r="FI47" s="472"/>
      <c r="FJ47" s="157"/>
      <c r="FK47" s="157"/>
      <c r="FL47" s="471"/>
      <c r="FM47" s="472"/>
      <c r="FN47" s="472"/>
      <c r="FO47" s="472"/>
      <c r="FP47" s="472"/>
      <c r="FQ47" s="157"/>
      <c r="FR47" s="473"/>
      <c r="FS47" s="471"/>
      <c r="FT47" s="472"/>
      <c r="FU47" s="472"/>
      <c r="FV47" s="472"/>
      <c r="FW47" s="472"/>
      <c r="FX47" s="157"/>
      <c r="FY47" s="473"/>
      <c r="FZ47" s="471"/>
      <c r="GA47" s="472"/>
      <c r="GB47" s="472"/>
      <c r="GC47" s="472"/>
      <c r="GD47" s="472"/>
      <c r="GE47" s="157"/>
      <c r="GF47" s="473"/>
      <c r="GG47" s="159"/>
      <c r="GH47" s="472"/>
      <c r="GI47" s="472"/>
      <c r="GJ47" s="472"/>
      <c r="GK47" s="472"/>
      <c r="GL47" s="157"/>
      <c r="GM47" s="473"/>
      <c r="GN47" s="471"/>
      <c r="GO47" s="472"/>
      <c r="GP47" s="472"/>
      <c r="GQ47" s="472"/>
      <c r="GR47" s="472"/>
      <c r="GS47" s="157"/>
      <c r="GT47" s="473"/>
      <c r="GU47" s="471"/>
      <c r="GV47" s="472"/>
      <c r="GW47" s="472"/>
      <c r="GX47" s="472"/>
      <c r="GY47" s="472"/>
      <c r="GZ47" s="157"/>
      <c r="HA47" s="473"/>
      <c r="HB47" s="471"/>
      <c r="HC47" s="472"/>
      <c r="HD47" s="472"/>
      <c r="HE47" s="472"/>
      <c r="HF47" s="472"/>
      <c r="HG47" s="157"/>
      <c r="HH47" s="473"/>
      <c r="HI47" s="471"/>
      <c r="HJ47" s="472"/>
      <c r="HK47" s="472"/>
      <c r="HL47" s="472"/>
      <c r="HM47" s="472"/>
      <c r="HN47" s="157"/>
      <c r="HO47" s="473"/>
      <c r="HP47" s="471"/>
      <c r="HQ47" s="472"/>
      <c r="HR47" s="472"/>
      <c r="HS47" s="472"/>
      <c r="HT47" s="472"/>
      <c r="HU47" s="157"/>
      <c r="HV47" s="473"/>
      <c r="HW47" s="471"/>
      <c r="HX47" s="472"/>
      <c r="HY47" s="472"/>
      <c r="HZ47" s="472"/>
      <c r="IA47" s="472"/>
      <c r="IB47" s="157"/>
      <c r="IC47" s="473"/>
      <c r="ID47" s="471"/>
      <c r="IE47" s="472"/>
      <c r="IF47" s="472"/>
      <c r="IG47" s="472"/>
      <c r="IH47" s="472"/>
      <c r="II47" s="157"/>
      <c r="IJ47" s="473"/>
      <c r="IK47" s="159"/>
      <c r="IL47" s="472"/>
      <c r="IM47" s="472"/>
      <c r="IN47" s="472"/>
      <c r="IO47" s="472"/>
      <c r="IP47" s="157"/>
      <c r="IQ47" s="157"/>
      <c r="IR47" s="471"/>
      <c r="IS47" s="472"/>
      <c r="IT47" s="472"/>
      <c r="IU47" s="472"/>
      <c r="IV47" s="472"/>
      <c r="IW47" s="157"/>
      <c r="IX47" s="473"/>
      <c r="IY47" s="471"/>
      <c r="IZ47" s="472"/>
      <c r="JA47" s="472"/>
      <c r="JB47" s="472"/>
      <c r="JC47" s="472"/>
      <c r="JD47" s="157"/>
      <c r="JE47" s="473"/>
      <c r="JF47" s="471"/>
      <c r="JG47" s="472"/>
      <c r="JH47" s="472"/>
      <c r="JI47" s="472"/>
      <c r="JJ47" s="472"/>
      <c r="JK47" s="157"/>
      <c r="JL47" s="473"/>
      <c r="JM47" s="471"/>
      <c r="JN47" s="472"/>
      <c r="JO47" s="472"/>
      <c r="JP47" s="472"/>
      <c r="JQ47" s="472"/>
      <c r="JR47" s="157"/>
      <c r="JS47" s="473"/>
      <c r="JT47" s="471"/>
      <c r="JU47" s="472"/>
      <c r="JV47" s="472"/>
      <c r="JW47" s="472"/>
      <c r="JX47" s="472"/>
      <c r="JY47" s="157"/>
      <c r="JZ47" s="473"/>
      <c r="KA47" s="471"/>
      <c r="KB47" s="472"/>
      <c r="KC47" s="472"/>
      <c r="KD47" s="472"/>
      <c r="KE47" s="472"/>
      <c r="KF47" s="157"/>
      <c r="KG47" s="473"/>
      <c r="KH47" s="159"/>
      <c r="KI47" s="472"/>
      <c r="KJ47" s="472"/>
      <c r="KK47" s="472"/>
      <c r="KL47" s="472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>
      <c r="A48" s="115"/>
      <c r="B48" s="143">
        <v>42</v>
      </c>
      <c r="C48" s="508" t="str">
        <f>IF(นักเรียน!C47="","",นักเรียน!C47)</f>
        <v/>
      </c>
      <c r="D48" s="508" t="str">
        <f>IF(นักเรียน!D47="","",นักเรียน!D47)</f>
        <v/>
      </c>
      <c r="E48" s="295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71"/>
      <c r="H48" s="472"/>
      <c r="I48" s="472"/>
      <c r="J48" s="472"/>
      <c r="K48" s="472"/>
      <c r="L48" s="157"/>
      <c r="M48" s="157"/>
      <c r="N48" s="471"/>
      <c r="O48" s="472"/>
      <c r="P48" s="472"/>
      <c r="Q48" s="472"/>
      <c r="R48" s="472"/>
      <c r="S48" s="157"/>
      <c r="T48" s="473"/>
      <c r="U48" s="471"/>
      <c r="V48" s="472"/>
      <c r="W48" s="472"/>
      <c r="X48" s="472"/>
      <c r="Y48" s="472"/>
      <c r="Z48" s="157"/>
      <c r="AA48" s="473"/>
      <c r="AB48" s="471"/>
      <c r="AC48" s="472"/>
      <c r="AD48" s="472"/>
      <c r="AE48" s="472"/>
      <c r="AF48" s="472"/>
      <c r="AG48" s="157"/>
      <c r="AH48" s="473"/>
      <c r="AI48" s="471"/>
      <c r="AJ48" s="472"/>
      <c r="AK48" s="472"/>
      <c r="AL48" s="472"/>
      <c r="AM48" s="472"/>
      <c r="AN48" s="157"/>
      <c r="AO48" s="473"/>
      <c r="AP48" s="471"/>
      <c r="AQ48" s="472"/>
      <c r="AR48" s="472"/>
      <c r="AS48" s="472"/>
      <c r="AT48" s="472"/>
      <c r="AU48" s="157"/>
      <c r="AV48" s="473"/>
      <c r="AW48" s="159"/>
      <c r="AX48" s="472"/>
      <c r="AY48" s="472"/>
      <c r="AZ48" s="472"/>
      <c r="BA48" s="472"/>
      <c r="BB48" s="157"/>
      <c r="BC48" s="157"/>
      <c r="BD48" s="471"/>
      <c r="BE48" s="472"/>
      <c r="BF48" s="472"/>
      <c r="BG48" s="472"/>
      <c r="BH48" s="472"/>
      <c r="BI48" s="157"/>
      <c r="BJ48" s="473"/>
      <c r="BK48" s="471"/>
      <c r="BL48" s="472"/>
      <c r="BM48" s="472"/>
      <c r="BN48" s="472"/>
      <c r="BO48" s="472"/>
      <c r="BP48" s="157"/>
      <c r="BQ48" s="473"/>
      <c r="BR48" s="471"/>
      <c r="BS48" s="472"/>
      <c r="BT48" s="472"/>
      <c r="BU48" s="472"/>
      <c r="BV48" s="472"/>
      <c r="BW48" s="157"/>
      <c r="BX48" s="473"/>
      <c r="BY48" s="159"/>
      <c r="BZ48" s="472"/>
      <c r="CA48" s="472"/>
      <c r="CB48" s="472"/>
      <c r="CC48" s="472"/>
      <c r="CD48" s="157"/>
      <c r="CE48" s="157"/>
      <c r="CF48" s="471"/>
      <c r="CG48" s="472"/>
      <c r="CH48" s="472"/>
      <c r="CI48" s="472"/>
      <c r="CJ48" s="472"/>
      <c r="CK48" s="157"/>
      <c r="CL48" s="473"/>
      <c r="CM48" s="471"/>
      <c r="CN48" s="472"/>
      <c r="CO48" s="472"/>
      <c r="CP48" s="472"/>
      <c r="CQ48" s="472"/>
      <c r="CR48" s="157"/>
      <c r="CS48" s="473"/>
      <c r="CT48" s="471"/>
      <c r="CU48" s="472"/>
      <c r="CV48" s="472"/>
      <c r="CW48" s="472"/>
      <c r="CX48" s="472"/>
      <c r="CY48" s="157"/>
      <c r="CZ48" s="473"/>
      <c r="DA48" s="159"/>
      <c r="DB48" s="472"/>
      <c r="DC48" s="472"/>
      <c r="DD48" s="472"/>
      <c r="DE48" s="472"/>
      <c r="DF48" s="157"/>
      <c r="DG48" s="473"/>
      <c r="DH48" s="471"/>
      <c r="DI48" s="472"/>
      <c r="DJ48" s="472"/>
      <c r="DK48" s="472"/>
      <c r="DL48" s="472"/>
      <c r="DM48" s="157"/>
      <c r="DN48" s="473"/>
      <c r="DO48" s="471"/>
      <c r="DP48" s="472"/>
      <c r="DQ48" s="472"/>
      <c r="DR48" s="472"/>
      <c r="DS48" s="472"/>
      <c r="DT48" s="157"/>
      <c r="DU48" s="473"/>
      <c r="DV48" s="471"/>
      <c r="DW48" s="472"/>
      <c r="DX48" s="472"/>
      <c r="DY48" s="472"/>
      <c r="DZ48" s="472"/>
      <c r="EA48" s="157"/>
      <c r="EB48" s="473"/>
      <c r="EC48" s="159"/>
      <c r="ED48" s="472"/>
      <c r="EE48" s="472"/>
      <c r="EF48" s="472"/>
      <c r="EG48" s="472"/>
      <c r="EH48" s="157"/>
      <c r="EI48" s="157"/>
      <c r="EJ48" s="471"/>
      <c r="EK48" s="472"/>
      <c r="EL48" s="472"/>
      <c r="EM48" s="472"/>
      <c r="EN48" s="472"/>
      <c r="EO48" s="157"/>
      <c r="EP48" s="473"/>
      <c r="EQ48" s="471"/>
      <c r="ER48" s="472"/>
      <c r="ES48" s="472"/>
      <c r="ET48" s="472"/>
      <c r="EU48" s="472"/>
      <c r="EV48" s="157"/>
      <c r="EW48" s="473"/>
      <c r="EX48" s="471"/>
      <c r="EY48" s="472"/>
      <c r="EZ48" s="472"/>
      <c r="FA48" s="472"/>
      <c r="FB48" s="472"/>
      <c r="FC48" s="157"/>
      <c r="FD48" s="473"/>
      <c r="FE48" s="159"/>
      <c r="FF48" s="472"/>
      <c r="FG48" s="472"/>
      <c r="FH48" s="472"/>
      <c r="FI48" s="472"/>
      <c r="FJ48" s="157"/>
      <c r="FK48" s="157"/>
      <c r="FL48" s="471"/>
      <c r="FM48" s="472"/>
      <c r="FN48" s="472"/>
      <c r="FO48" s="472"/>
      <c r="FP48" s="472"/>
      <c r="FQ48" s="157"/>
      <c r="FR48" s="473"/>
      <c r="FS48" s="471"/>
      <c r="FT48" s="472"/>
      <c r="FU48" s="472"/>
      <c r="FV48" s="472"/>
      <c r="FW48" s="472"/>
      <c r="FX48" s="157"/>
      <c r="FY48" s="473"/>
      <c r="FZ48" s="471"/>
      <c r="GA48" s="472"/>
      <c r="GB48" s="472"/>
      <c r="GC48" s="472"/>
      <c r="GD48" s="472"/>
      <c r="GE48" s="157"/>
      <c r="GF48" s="473"/>
      <c r="GG48" s="159"/>
      <c r="GH48" s="472"/>
      <c r="GI48" s="472"/>
      <c r="GJ48" s="472"/>
      <c r="GK48" s="472"/>
      <c r="GL48" s="157"/>
      <c r="GM48" s="473"/>
      <c r="GN48" s="471"/>
      <c r="GO48" s="472"/>
      <c r="GP48" s="472"/>
      <c r="GQ48" s="472"/>
      <c r="GR48" s="472"/>
      <c r="GS48" s="157"/>
      <c r="GT48" s="473"/>
      <c r="GU48" s="471"/>
      <c r="GV48" s="472"/>
      <c r="GW48" s="472"/>
      <c r="GX48" s="472"/>
      <c r="GY48" s="472"/>
      <c r="GZ48" s="157"/>
      <c r="HA48" s="473"/>
      <c r="HB48" s="471"/>
      <c r="HC48" s="472"/>
      <c r="HD48" s="472"/>
      <c r="HE48" s="472"/>
      <c r="HF48" s="472"/>
      <c r="HG48" s="157"/>
      <c r="HH48" s="473"/>
      <c r="HI48" s="471"/>
      <c r="HJ48" s="472"/>
      <c r="HK48" s="472"/>
      <c r="HL48" s="472"/>
      <c r="HM48" s="472"/>
      <c r="HN48" s="157"/>
      <c r="HO48" s="473"/>
      <c r="HP48" s="471"/>
      <c r="HQ48" s="472"/>
      <c r="HR48" s="472"/>
      <c r="HS48" s="472"/>
      <c r="HT48" s="472"/>
      <c r="HU48" s="157"/>
      <c r="HV48" s="473"/>
      <c r="HW48" s="471"/>
      <c r="HX48" s="472"/>
      <c r="HY48" s="472"/>
      <c r="HZ48" s="472"/>
      <c r="IA48" s="472"/>
      <c r="IB48" s="157"/>
      <c r="IC48" s="473"/>
      <c r="ID48" s="471"/>
      <c r="IE48" s="472"/>
      <c r="IF48" s="472"/>
      <c r="IG48" s="472"/>
      <c r="IH48" s="472"/>
      <c r="II48" s="157"/>
      <c r="IJ48" s="473"/>
      <c r="IK48" s="159"/>
      <c r="IL48" s="472"/>
      <c r="IM48" s="472"/>
      <c r="IN48" s="472"/>
      <c r="IO48" s="472"/>
      <c r="IP48" s="157"/>
      <c r="IQ48" s="157"/>
      <c r="IR48" s="471"/>
      <c r="IS48" s="472"/>
      <c r="IT48" s="472"/>
      <c r="IU48" s="472"/>
      <c r="IV48" s="472"/>
      <c r="IW48" s="157"/>
      <c r="IX48" s="473"/>
      <c r="IY48" s="471"/>
      <c r="IZ48" s="472"/>
      <c r="JA48" s="472"/>
      <c r="JB48" s="472"/>
      <c r="JC48" s="472"/>
      <c r="JD48" s="157"/>
      <c r="JE48" s="473"/>
      <c r="JF48" s="471"/>
      <c r="JG48" s="472"/>
      <c r="JH48" s="472"/>
      <c r="JI48" s="472"/>
      <c r="JJ48" s="472"/>
      <c r="JK48" s="157"/>
      <c r="JL48" s="473"/>
      <c r="JM48" s="471"/>
      <c r="JN48" s="472"/>
      <c r="JO48" s="472"/>
      <c r="JP48" s="472"/>
      <c r="JQ48" s="472"/>
      <c r="JR48" s="157"/>
      <c r="JS48" s="473"/>
      <c r="JT48" s="471"/>
      <c r="JU48" s="472"/>
      <c r="JV48" s="472"/>
      <c r="JW48" s="472"/>
      <c r="JX48" s="472"/>
      <c r="JY48" s="157"/>
      <c r="JZ48" s="473"/>
      <c r="KA48" s="471"/>
      <c r="KB48" s="472"/>
      <c r="KC48" s="472"/>
      <c r="KD48" s="472"/>
      <c r="KE48" s="472"/>
      <c r="KF48" s="157"/>
      <c r="KG48" s="473"/>
      <c r="KH48" s="159"/>
      <c r="KI48" s="472"/>
      <c r="KJ48" s="472"/>
      <c r="KK48" s="472"/>
      <c r="KL48" s="472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>
      <c r="A49" s="115"/>
      <c r="B49" s="143">
        <v>43</v>
      </c>
      <c r="C49" s="508" t="str">
        <f>IF(นักเรียน!C48="","",นักเรียน!C48)</f>
        <v/>
      </c>
      <c r="D49" s="508" t="str">
        <f>IF(นักเรียน!D48="","",นักเรียน!D48)</f>
        <v/>
      </c>
      <c r="E49" s="295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71"/>
      <c r="H49" s="472"/>
      <c r="I49" s="472"/>
      <c r="J49" s="472"/>
      <c r="K49" s="472"/>
      <c r="L49" s="157"/>
      <c r="M49" s="157"/>
      <c r="N49" s="471"/>
      <c r="O49" s="472"/>
      <c r="P49" s="472"/>
      <c r="Q49" s="472"/>
      <c r="R49" s="472"/>
      <c r="S49" s="157"/>
      <c r="T49" s="473"/>
      <c r="U49" s="471"/>
      <c r="V49" s="472"/>
      <c r="W49" s="472"/>
      <c r="X49" s="472"/>
      <c r="Y49" s="472"/>
      <c r="Z49" s="157"/>
      <c r="AA49" s="473"/>
      <c r="AB49" s="471"/>
      <c r="AC49" s="472"/>
      <c r="AD49" s="472"/>
      <c r="AE49" s="472"/>
      <c r="AF49" s="472"/>
      <c r="AG49" s="157"/>
      <c r="AH49" s="473"/>
      <c r="AI49" s="471"/>
      <c r="AJ49" s="472"/>
      <c r="AK49" s="472"/>
      <c r="AL49" s="472"/>
      <c r="AM49" s="472"/>
      <c r="AN49" s="157"/>
      <c r="AO49" s="473"/>
      <c r="AP49" s="471"/>
      <c r="AQ49" s="472"/>
      <c r="AR49" s="472"/>
      <c r="AS49" s="472"/>
      <c r="AT49" s="472"/>
      <c r="AU49" s="157"/>
      <c r="AV49" s="473"/>
      <c r="AW49" s="159"/>
      <c r="AX49" s="472"/>
      <c r="AY49" s="472"/>
      <c r="AZ49" s="472"/>
      <c r="BA49" s="472"/>
      <c r="BB49" s="157"/>
      <c r="BC49" s="157"/>
      <c r="BD49" s="471"/>
      <c r="BE49" s="472"/>
      <c r="BF49" s="472"/>
      <c r="BG49" s="472"/>
      <c r="BH49" s="472"/>
      <c r="BI49" s="157"/>
      <c r="BJ49" s="473"/>
      <c r="BK49" s="471"/>
      <c r="BL49" s="472"/>
      <c r="BM49" s="472"/>
      <c r="BN49" s="472"/>
      <c r="BO49" s="472"/>
      <c r="BP49" s="157"/>
      <c r="BQ49" s="473"/>
      <c r="BR49" s="471"/>
      <c r="BS49" s="472"/>
      <c r="BT49" s="472"/>
      <c r="BU49" s="472"/>
      <c r="BV49" s="472"/>
      <c r="BW49" s="157"/>
      <c r="BX49" s="473"/>
      <c r="BY49" s="159"/>
      <c r="BZ49" s="472"/>
      <c r="CA49" s="472"/>
      <c r="CB49" s="472"/>
      <c r="CC49" s="472"/>
      <c r="CD49" s="157"/>
      <c r="CE49" s="157"/>
      <c r="CF49" s="471"/>
      <c r="CG49" s="472"/>
      <c r="CH49" s="472"/>
      <c r="CI49" s="472"/>
      <c r="CJ49" s="472"/>
      <c r="CK49" s="157"/>
      <c r="CL49" s="473"/>
      <c r="CM49" s="471"/>
      <c r="CN49" s="472"/>
      <c r="CO49" s="472"/>
      <c r="CP49" s="472"/>
      <c r="CQ49" s="472"/>
      <c r="CR49" s="157"/>
      <c r="CS49" s="473"/>
      <c r="CT49" s="471"/>
      <c r="CU49" s="472"/>
      <c r="CV49" s="472"/>
      <c r="CW49" s="472"/>
      <c r="CX49" s="472"/>
      <c r="CY49" s="157"/>
      <c r="CZ49" s="473"/>
      <c r="DA49" s="159"/>
      <c r="DB49" s="472"/>
      <c r="DC49" s="472"/>
      <c r="DD49" s="472"/>
      <c r="DE49" s="472"/>
      <c r="DF49" s="157"/>
      <c r="DG49" s="473"/>
      <c r="DH49" s="471"/>
      <c r="DI49" s="472"/>
      <c r="DJ49" s="472"/>
      <c r="DK49" s="472"/>
      <c r="DL49" s="472"/>
      <c r="DM49" s="157"/>
      <c r="DN49" s="473"/>
      <c r="DO49" s="471"/>
      <c r="DP49" s="472"/>
      <c r="DQ49" s="472"/>
      <c r="DR49" s="472"/>
      <c r="DS49" s="472"/>
      <c r="DT49" s="157"/>
      <c r="DU49" s="473"/>
      <c r="DV49" s="471"/>
      <c r="DW49" s="472"/>
      <c r="DX49" s="472"/>
      <c r="DY49" s="472"/>
      <c r="DZ49" s="472"/>
      <c r="EA49" s="157"/>
      <c r="EB49" s="473"/>
      <c r="EC49" s="159"/>
      <c r="ED49" s="472"/>
      <c r="EE49" s="472"/>
      <c r="EF49" s="472"/>
      <c r="EG49" s="472"/>
      <c r="EH49" s="157"/>
      <c r="EI49" s="157"/>
      <c r="EJ49" s="471"/>
      <c r="EK49" s="472"/>
      <c r="EL49" s="472"/>
      <c r="EM49" s="472"/>
      <c r="EN49" s="472"/>
      <c r="EO49" s="157"/>
      <c r="EP49" s="473"/>
      <c r="EQ49" s="471"/>
      <c r="ER49" s="472"/>
      <c r="ES49" s="472"/>
      <c r="ET49" s="472"/>
      <c r="EU49" s="472"/>
      <c r="EV49" s="157"/>
      <c r="EW49" s="473"/>
      <c r="EX49" s="471"/>
      <c r="EY49" s="472"/>
      <c r="EZ49" s="472"/>
      <c r="FA49" s="472"/>
      <c r="FB49" s="472"/>
      <c r="FC49" s="157"/>
      <c r="FD49" s="473"/>
      <c r="FE49" s="159"/>
      <c r="FF49" s="472"/>
      <c r="FG49" s="472"/>
      <c r="FH49" s="472"/>
      <c r="FI49" s="472"/>
      <c r="FJ49" s="157"/>
      <c r="FK49" s="157"/>
      <c r="FL49" s="471"/>
      <c r="FM49" s="472"/>
      <c r="FN49" s="472"/>
      <c r="FO49" s="472"/>
      <c r="FP49" s="472"/>
      <c r="FQ49" s="157"/>
      <c r="FR49" s="473"/>
      <c r="FS49" s="471"/>
      <c r="FT49" s="472"/>
      <c r="FU49" s="472"/>
      <c r="FV49" s="472"/>
      <c r="FW49" s="472"/>
      <c r="FX49" s="157"/>
      <c r="FY49" s="473"/>
      <c r="FZ49" s="471"/>
      <c r="GA49" s="472"/>
      <c r="GB49" s="472"/>
      <c r="GC49" s="472"/>
      <c r="GD49" s="472"/>
      <c r="GE49" s="157"/>
      <c r="GF49" s="473"/>
      <c r="GG49" s="159"/>
      <c r="GH49" s="472"/>
      <c r="GI49" s="472"/>
      <c r="GJ49" s="472"/>
      <c r="GK49" s="472"/>
      <c r="GL49" s="157"/>
      <c r="GM49" s="473"/>
      <c r="GN49" s="471"/>
      <c r="GO49" s="472"/>
      <c r="GP49" s="472"/>
      <c r="GQ49" s="472"/>
      <c r="GR49" s="472"/>
      <c r="GS49" s="157"/>
      <c r="GT49" s="473"/>
      <c r="GU49" s="471"/>
      <c r="GV49" s="472"/>
      <c r="GW49" s="472"/>
      <c r="GX49" s="472"/>
      <c r="GY49" s="472"/>
      <c r="GZ49" s="157"/>
      <c r="HA49" s="473"/>
      <c r="HB49" s="471"/>
      <c r="HC49" s="472"/>
      <c r="HD49" s="472"/>
      <c r="HE49" s="472"/>
      <c r="HF49" s="472"/>
      <c r="HG49" s="157"/>
      <c r="HH49" s="473"/>
      <c r="HI49" s="471"/>
      <c r="HJ49" s="472"/>
      <c r="HK49" s="472"/>
      <c r="HL49" s="472"/>
      <c r="HM49" s="472"/>
      <c r="HN49" s="157"/>
      <c r="HO49" s="473"/>
      <c r="HP49" s="471"/>
      <c r="HQ49" s="472"/>
      <c r="HR49" s="472"/>
      <c r="HS49" s="472"/>
      <c r="HT49" s="472"/>
      <c r="HU49" s="157"/>
      <c r="HV49" s="473"/>
      <c r="HW49" s="471"/>
      <c r="HX49" s="472"/>
      <c r="HY49" s="472"/>
      <c r="HZ49" s="472"/>
      <c r="IA49" s="472"/>
      <c r="IB49" s="157"/>
      <c r="IC49" s="473"/>
      <c r="ID49" s="471"/>
      <c r="IE49" s="472"/>
      <c r="IF49" s="472"/>
      <c r="IG49" s="472"/>
      <c r="IH49" s="472"/>
      <c r="II49" s="157"/>
      <c r="IJ49" s="473"/>
      <c r="IK49" s="159"/>
      <c r="IL49" s="472"/>
      <c r="IM49" s="472"/>
      <c r="IN49" s="472"/>
      <c r="IO49" s="472"/>
      <c r="IP49" s="157"/>
      <c r="IQ49" s="157"/>
      <c r="IR49" s="471"/>
      <c r="IS49" s="472"/>
      <c r="IT49" s="472"/>
      <c r="IU49" s="472"/>
      <c r="IV49" s="472"/>
      <c r="IW49" s="157"/>
      <c r="IX49" s="473"/>
      <c r="IY49" s="471"/>
      <c r="IZ49" s="472"/>
      <c r="JA49" s="472"/>
      <c r="JB49" s="472"/>
      <c r="JC49" s="472"/>
      <c r="JD49" s="157"/>
      <c r="JE49" s="473"/>
      <c r="JF49" s="471"/>
      <c r="JG49" s="472"/>
      <c r="JH49" s="472"/>
      <c r="JI49" s="472"/>
      <c r="JJ49" s="472"/>
      <c r="JK49" s="157"/>
      <c r="JL49" s="473"/>
      <c r="JM49" s="471"/>
      <c r="JN49" s="472"/>
      <c r="JO49" s="472"/>
      <c r="JP49" s="472"/>
      <c r="JQ49" s="472"/>
      <c r="JR49" s="157"/>
      <c r="JS49" s="473"/>
      <c r="JT49" s="471"/>
      <c r="JU49" s="472"/>
      <c r="JV49" s="472"/>
      <c r="JW49" s="472"/>
      <c r="JX49" s="472"/>
      <c r="JY49" s="157"/>
      <c r="JZ49" s="473"/>
      <c r="KA49" s="471"/>
      <c r="KB49" s="472"/>
      <c r="KC49" s="472"/>
      <c r="KD49" s="472"/>
      <c r="KE49" s="472"/>
      <c r="KF49" s="157"/>
      <c r="KG49" s="473"/>
      <c r="KH49" s="159"/>
      <c r="KI49" s="472"/>
      <c r="KJ49" s="472"/>
      <c r="KK49" s="472"/>
      <c r="KL49" s="472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>
      <c r="A50" s="115"/>
      <c r="B50" s="143">
        <v>44</v>
      </c>
      <c r="C50" s="508" t="str">
        <f>IF(นักเรียน!C49="","",นักเรียน!C49)</f>
        <v/>
      </c>
      <c r="D50" s="508" t="str">
        <f>IF(นักเรียน!D49="","",นักเรียน!D49)</f>
        <v/>
      </c>
      <c r="E50" s="295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71"/>
      <c r="H50" s="472"/>
      <c r="I50" s="472"/>
      <c r="J50" s="472"/>
      <c r="K50" s="472"/>
      <c r="L50" s="157"/>
      <c r="M50" s="157"/>
      <c r="N50" s="471"/>
      <c r="O50" s="472"/>
      <c r="P50" s="472"/>
      <c r="Q50" s="472"/>
      <c r="R50" s="472"/>
      <c r="S50" s="157"/>
      <c r="T50" s="473"/>
      <c r="U50" s="471"/>
      <c r="V50" s="472"/>
      <c r="W50" s="472"/>
      <c r="X50" s="472"/>
      <c r="Y50" s="472"/>
      <c r="Z50" s="157"/>
      <c r="AA50" s="473"/>
      <c r="AB50" s="471"/>
      <c r="AC50" s="472"/>
      <c r="AD50" s="472"/>
      <c r="AE50" s="472"/>
      <c r="AF50" s="472"/>
      <c r="AG50" s="157"/>
      <c r="AH50" s="473"/>
      <c r="AI50" s="471"/>
      <c r="AJ50" s="472"/>
      <c r="AK50" s="472"/>
      <c r="AL50" s="472"/>
      <c r="AM50" s="472"/>
      <c r="AN50" s="157"/>
      <c r="AO50" s="473"/>
      <c r="AP50" s="471"/>
      <c r="AQ50" s="472"/>
      <c r="AR50" s="472"/>
      <c r="AS50" s="472"/>
      <c r="AT50" s="472"/>
      <c r="AU50" s="157"/>
      <c r="AV50" s="473"/>
      <c r="AW50" s="159"/>
      <c r="AX50" s="472"/>
      <c r="AY50" s="472"/>
      <c r="AZ50" s="472"/>
      <c r="BA50" s="472"/>
      <c r="BB50" s="157"/>
      <c r="BC50" s="157"/>
      <c r="BD50" s="471"/>
      <c r="BE50" s="472"/>
      <c r="BF50" s="472"/>
      <c r="BG50" s="472"/>
      <c r="BH50" s="472"/>
      <c r="BI50" s="157"/>
      <c r="BJ50" s="473"/>
      <c r="BK50" s="471"/>
      <c r="BL50" s="472"/>
      <c r="BM50" s="472"/>
      <c r="BN50" s="472"/>
      <c r="BO50" s="472"/>
      <c r="BP50" s="157"/>
      <c r="BQ50" s="473"/>
      <c r="BR50" s="471"/>
      <c r="BS50" s="472"/>
      <c r="BT50" s="472"/>
      <c r="BU50" s="472"/>
      <c r="BV50" s="472"/>
      <c r="BW50" s="157"/>
      <c r="BX50" s="473"/>
      <c r="BY50" s="159"/>
      <c r="BZ50" s="472"/>
      <c r="CA50" s="472"/>
      <c r="CB50" s="472"/>
      <c r="CC50" s="472"/>
      <c r="CD50" s="157"/>
      <c r="CE50" s="157"/>
      <c r="CF50" s="471"/>
      <c r="CG50" s="472"/>
      <c r="CH50" s="472"/>
      <c r="CI50" s="472"/>
      <c r="CJ50" s="472"/>
      <c r="CK50" s="157"/>
      <c r="CL50" s="473"/>
      <c r="CM50" s="471"/>
      <c r="CN50" s="472"/>
      <c r="CO50" s="472"/>
      <c r="CP50" s="472"/>
      <c r="CQ50" s="472"/>
      <c r="CR50" s="157"/>
      <c r="CS50" s="473"/>
      <c r="CT50" s="471"/>
      <c r="CU50" s="472"/>
      <c r="CV50" s="472"/>
      <c r="CW50" s="472"/>
      <c r="CX50" s="472"/>
      <c r="CY50" s="157"/>
      <c r="CZ50" s="473"/>
      <c r="DA50" s="159"/>
      <c r="DB50" s="472"/>
      <c r="DC50" s="472"/>
      <c r="DD50" s="472"/>
      <c r="DE50" s="472"/>
      <c r="DF50" s="157"/>
      <c r="DG50" s="473"/>
      <c r="DH50" s="471"/>
      <c r="DI50" s="472"/>
      <c r="DJ50" s="472"/>
      <c r="DK50" s="472"/>
      <c r="DL50" s="472"/>
      <c r="DM50" s="157"/>
      <c r="DN50" s="473"/>
      <c r="DO50" s="471"/>
      <c r="DP50" s="472"/>
      <c r="DQ50" s="472"/>
      <c r="DR50" s="472"/>
      <c r="DS50" s="472"/>
      <c r="DT50" s="157"/>
      <c r="DU50" s="473"/>
      <c r="DV50" s="471"/>
      <c r="DW50" s="472"/>
      <c r="DX50" s="472"/>
      <c r="DY50" s="472"/>
      <c r="DZ50" s="472"/>
      <c r="EA50" s="157"/>
      <c r="EB50" s="473"/>
      <c r="EC50" s="159"/>
      <c r="ED50" s="472"/>
      <c r="EE50" s="472"/>
      <c r="EF50" s="472"/>
      <c r="EG50" s="472"/>
      <c r="EH50" s="157"/>
      <c r="EI50" s="157"/>
      <c r="EJ50" s="471"/>
      <c r="EK50" s="472"/>
      <c r="EL50" s="472"/>
      <c r="EM50" s="472"/>
      <c r="EN50" s="472"/>
      <c r="EO50" s="157"/>
      <c r="EP50" s="473"/>
      <c r="EQ50" s="471"/>
      <c r="ER50" s="472"/>
      <c r="ES50" s="472"/>
      <c r="ET50" s="472"/>
      <c r="EU50" s="472"/>
      <c r="EV50" s="157"/>
      <c r="EW50" s="473"/>
      <c r="EX50" s="471"/>
      <c r="EY50" s="472"/>
      <c r="EZ50" s="472"/>
      <c r="FA50" s="472"/>
      <c r="FB50" s="472"/>
      <c r="FC50" s="157"/>
      <c r="FD50" s="473"/>
      <c r="FE50" s="159"/>
      <c r="FF50" s="472"/>
      <c r="FG50" s="472"/>
      <c r="FH50" s="472"/>
      <c r="FI50" s="472"/>
      <c r="FJ50" s="157"/>
      <c r="FK50" s="157"/>
      <c r="FL50" s="471"/>
      <c r="FM50" s="472"/>
      <c r="FN50" s="472"/>
      <c r="FO50" s="472"/>
      <c r="FP50" s="472"/>
      <c r="FQ50" s="157"/>
      <c r="FR50" s="473"/>
      <c r="FS50" s="471"/>
      <c r="FT50" s="472"/>
      <c r="FU50" s="472"/>
      <c r="FV50" s="472"/>
      <c r="FW50" s="472"/>
      <c r="FX50" s="157"/>
      <c r="FY50" s="473"/>
      <c r="FZ50" s="471"/>
      <c r="GA50" s="472"/>
      <c r="GB50" s="472"/>
      <c r="GC50" s="472"/>
      <c r="GD50" s="472"/>
      <c r="GE50" s="157"/>
      <c r="GF50" s="473"/>
      <c r="GG50" s="159"/>
      <c r="GH50" s="472"/>
      <c r="GI50" s="472"/>
      <c r="GJ50" s="472"/>
      <c r="GK50" s="472"/>
      <c r="GL50" s="157"/>
      <c r="GM50" s="473"/>
      <c r="GN50" s="471"/>
      <c r="GO50" s="472"/>
      <c r="GP50" s="472"/>
      <c r="GQ50" s="472"/>
      <c r="GR50" s="472"/>
      <c r="GS50" s="157"/>
      <c r="GT50" s="473"/>
      <c r="GU50" s="471"/>
      <c r="GV50" s="472"/>
      <c r="GW50" s="472"/>
      <c r="GX50" s="472"/>
      <c r="GY50" s="472"/>
      <c r="GZ50" s="157"/>
      <c r="HA50" s="473"/>
      <c r="HB50" s="471"/>
      <c r="HC50" s="472"/>
      <c r="HD50" s="472"/>
      <c r="HE50" s="472"/>
      <c r="HF50" s="472"/>
      <c r="HG50" s="157"/>
      <c r="HH50" s="473"/>
      <c r="HI50" s="471"/>
      <c r="HJ50" s="472"/>
      <c r="HK50" s="472"/>
      <c r="HL50" s="472"/>
      <c r="HM50" s="472"/>
      <c r="HN50" s="157"/>
      <c r="HO50" s="473"/>
      <c r="HP50" s="471"/>
      <c r="HQ50" s="472"/>
      <c r="HR50" s="472"/>
      <c r="HS50" s="472"/>
      <c r="HT50" s="472"/>
      <c r="HU50" s="157"/>
      <c r="HV50" s="473"/>
      <c r="HW50" s="471"/>
      <c r="HX50" s="472"/>
      <c r="HY50" s="472"/>
      <c r="HZ50" s="472"/>
      <c r="IA50" s="472"/>
      <c r="IB50" s="157"/>
      <c r="IC50" s="473"/>
      <c r="ID50" s="471"/>
      <c r="IE50" s="472"/>
      <c r="IF50" s="472"/>
      <c r="IG50" s="472"/>
      <c r="IH50" s="472"/>
      <c r="II50" s="157"/>
      <c r="IJ50" s="473"/>
      <c r="IK50" s="159"/>
      <c r="IL50" s="472"/>
      <c r="IM50" s="472"/>
      <c r="IN50" s="472"/>
      <c r="IO50" s="472"/>
      <c r="IP50" s="157"/>
      <c r="IQ50" s="157"/>
      <c r="IR50" s="471"/>
      <c r="IS50" s="472"/>
      <c r="IT50" s="472"/>
      <c r="IU50" s="472"/>
      <c r="IV50" s="472"/>
      <c r="IW50" s="157"/>
      <c r="IX50" s="473"/>
      <c r="IY50" s="471"/>
      <c r="IZ50" s="472"/>
      <c r="JA50" s="472"/>
      <c r="JB50" s="472"/>
      <c r="JC50" s="472"/>
      <c r="JD50" s="157"/>
      <c r="JE50" s="473"/>
      <c r="JF50" s="471"/>
      <c r="JG50" s="472"/>
      <c r="JH50" s="472"/>
      <c r="JI50" s="472"/>
      <c r="JJ50" s="472"/>
      <c r="JK50" s="157"/>
      <c r="JL50" s="473"/>
      <c r="JM50" s="471"/>
      <c r="JN50" s="472"/>
      <c r="JO50" s="472"/>
      <c r="JP50" s="472"/>
      <c r="JQ50" s="472"/>
      <c r="JR50" s="157"/>
      <c r="JS50" s="473"/>
      <c r="JT50" s="471"/>
      <c r="JU50" s="472"/>
      <c r="JV50" s="472"/>
      <c r="JW50" s="472"/>
      <c r="JX50" s="472"/>
      <c r="JY50" s="157"/>
      <c r="JZ50" s="473"/>
      <c r="KA50" s="471"/>
      <c r="KB50" s="472"/>
      <c r="KC50" s="472"/>
      <c r="KD50" s="472"/>
      <c r="KE50" s="472"/>
      <c r="KF50" s="157"/>
      <c r="KG50" s="473"/>
      <c r="KH50" s="159"/>
      <c r="KI50" s="472"/>
      <c r="KJ50" s="472"/>
      <c r="KK50" s="472"/>
      <c r="KL50" s="472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>
      <c r="A51" s="115"/>
      <c r="B51" s="143">
        <v>45</v>
      </c>
      <c r="C51" s="508" t="str">
        <f>IF(นักเรียน!C50="","",นักเรียน!C50)</f>
        <v/>
      </c>
      <c r="D51" s="508" t="str">
        <f>IF(นักเรียน!D50="","",นักเรียน!D50)</f>
        <v/>
      </c>
      <c r="E51" s="295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71"/>
      <c r="H51" s="472"/>
      <c r="I51" s="472"/>
      <c r="J51" s="472"/>
      <c r="K51" s="472"/>
      <c r="L51" s="157"/>
      <c r="M51" s="157"/>
      <c r="N51" s="471"/>
      <c r="O51" s="472"/>
      <c r="P51" s="472"/>
      <c r="Q51" s="472"/>
      <c r="R51" s="472"/>
      <c r="S51" s="157"/>
      <c r="T51" s="473"/>
      <c r="U51" s="471"/>
      <c r="V51" s="472"/>
      <c r="W51" s="472"/>
      <c r="X51" s="472"/>
      <c r="Y51" s="472"/>
      <c r="Z51" s="157"/>
      <c r="AA51" s="473"/>
      <c r="AB51" s="471"/>
      <c r="AC51" s="472"/>
      <c r="AD51" s="472"/>
      <c r="AE51" s="472"/>
      <c r="AF51" s="472"/>
      <c r="AG51" s="157"/>
      <c r="AH51" s="473"/>
      <c r="AI51" s="471"/>
      <c r="AJ51" s="472"/>
      <c r="AK51" s="472"/>
      <c r="AL51" s="472"/>
      <c r="AM51" s="472"/>
      <c r="AN51" s="157"/>
      <c r="AO51" s="473"/>
      <c r="AP51" s="471"/>
      <c r="AQ51" s="472"/>
      <c r="AR51" s="472"/>
      <c r="AS51" s="472"/>
      <c r="AT51" s="472"/>
      <c r="AU51" s="157"/>
      <c r="AV51" s="473"/>
      <c r="AW51" s="159"/>
      <c r="AX51" s="472"/>
      <c r="AY51" s="472"/>
      <c r="AZ51" s="472"/>
      <c r="BA51" s="472"/>
      <c r="BB51" s="157"/>
      <c r="BC51" s="157"/>
      <c r="BD51" s="471"/>
      <c r="BE51" s="472"/>
      <c r="BF51" s="472"/>
      <c r="BG51" s="472"/>
      <c r="BH51" s="472"/>
      <c r="BI51" s="157"/>
      <c r="BJ51" s="473"/>
      <c r="BK51" s="471"/>
      <c r="BL51" s="472"/>
      <c r="BM51" s="472"/>
      <c r="BN51" s="472"/>
      <c r="BO51" s="472"/>
      <c r="BP51" s="157"/>
      <c r="BQ51" s="473"/>
      <c r="BR51" s="471"/>
      <c r="BS51" s="472"/>
      <c r="BT51" s="472"/>
      <c r="BU51" s="472"/>
      <c r="BV51" s="472"/>
      <c r="BW51" s="157"/>
      <c r="BX51" s="473"/>
      <c r="BY51" s="159"/>
      <c r="BZ51" s="472"/>
      <c r="CA51" s="472"/>
      <c r="CB51" s="472"/>
      <c r="CC51" s="472"/>
      <c r="CD51" s="157"/>
      <c r="CE51" s="157"/>
      <c r="CF51" s="471"/>
      <c r="CG51" s="472"/>
      <c r="CH51" s="472"/>
      <c r="CI51" s="472"/>
      <c r="CJ51" s="472"/>
      <c r="CK51" s="157"/>
      <c r="CL51" s="473"/>
      <c r="CM51" s="471"/>
      <c r="CN51" s="472"/>
      <c r="CO51" s="472"/>
      <c r="CP51" s="472"/>
      <c r="CQ51" s="472"/>
      <c r="CR51" s="157"/>
      <c r="CS51" s="473"/>
      <c r="CT51" s="471"/>
      <c r="CU51" s="472"/>
      <c r="CV51" s="472"/>
      <c r="CW51" s="472"/>
      <c r="CX51" s="472"/>
      <c r="CY51" s="157"/>
      <c r="CZ51" s="473"/>
      <c r="DA51" s="159"/>
      <c r="DB51" s="472"/>
      <c r="DC51" s="472"/>
      <c r="DD51" s="472"/>
      <c r="DE51" s="472"/>
      <c r="DF51" s="157"/>
      <c r="DG51" s="473"/>
      <c r="DH51" s="471"/>
      <c r="DI51" s="472"/>
      <c r="DJ51" s="472"/>
      <c r="DK51" s="472"/>
      <c r="DL51" s="472"/>
      <c r="DM51" s="157"/>
      <c r="DN51" s="473"/>
      <c r="DO51" s="471"/>
      <c r="DP51" s="472"/>
      <c r="DQ51" s="472"/>
      <c r="DR51" s="472"/>
      <c r="DS51" s="472"/>
      <c r="DT51" s="157"/>
      <c r="DU51" s="473"/>
      <c r="DV51" s="471"/>
      <c r="DW51" s="472"/>
      <c r="DX51" s="472"/>
      <c r="DY51" s="472"/>
      <c r="DZ51" s="472"/>
      <c r="EA51" s="157"/>
      <c r="EB51" s="473"/>
      <c r="EC51" s="159"/>
      <c r="ED51" s="472"/>
      <c r="EE51" s="472"/>
      <c r="EF51" s="472"/>
      <c r="EG51" s="472"/>
      <c r="EH51" s="157"/>
      <c r="EI51" s="157"/>
      <c r="EJ51" s="471"/>
      <c r="EK51" s="472"/>
      <c r="EL51" s="472"/>
      <c r="EM51" s="472"/>
      <c r="EN51" s="472"/>
      <c r="EO51" s="157"/>
      <c r="EP51" s="473"/>
      <c r="EQ51" s="471"/>
      <c r="ER51" s="472"/>
      <c r="ES51" s="472"/>
      <c r="ET51" s="472"/>
      <c r="EU51" s="472"/>
      <c r="EV51" s="157"/>
      <c r="EW51" s="473"/>
      <c r="EX51" s="471"/>
      <c r="EY51" s="472"/>
      <c r="EZ51" s="472"/>
      <c r="FA51" s="472"/>
      <c r="FB51" s="472"/>
      <c r="FC51" s="157"/>
      <c r="FD51" s="473"/>
      <c r="FE51" s="159"/>
      <c r="FF51" s="472"/>
      <c r="FG51" s="472"/>
      <c r="FH51" s="472"/>
      <c r="FI51" s="472"/>
      <c r="FJ51" s="157"/>
      <c r="FK51" s="157"/>
      <c r="FL51" s="471"/>
      <c r="FM51" s="472"/>
      <c r="FN51" s="472"/>
      <c r="FO51" s="472"/>
      <c r="FP51" s="472"/>
      <c r="FQ51" s="157"/>
      <c r="FR51" s="473"/>
      <c r="FS51" s="471"/>
      <c r="FT51" s="472"/>
      <c r="FU51" s="472"/>
      <c r="FV51" s="472"/>
      <c r="FW51" s="472"/>
      <c r="FX51" s="157"/>
      <c r="FY51" s="473"/>
      <c r="FZ51" s="471"/>
      <c r="GA51" s="472"/>
      <c r="GB51" s="472"/>
      <c r="GC51" s="472"/>
      <c r="GD51" s="472"/>
      <c r="GE51" s="157"/>
      <c r="GF51" s="473"/>
      <c r="GG51" s="159"/>
      <c r="GH51" s="472"/>
      <c r="GI51" s="472"/>
      <c r="GJ51" s="472"/>
      <c r="GK51" s="472"/>
      <c r="GL51" s="157"/>
      <c r="GM51" s="473"/>
      <c r="GN51" s="471"/>
      <c r="GO51" s="472"/>
      <c r="GP51" s="472"/>
      <c r="GQ51" s="472"/>
      <c r="GR51" s="472"/>
      <c r="GS51" s="157"/>
      <c r="GT51" s="473"/>
      <c r="GU51" s="471"/>
      <c r="GV51" s="472"/>
      <c r="GW51" s="472"/>
      <c r="GX51" s="472"/>
      <c r="GY51" s="472"/>
      <c r="GZ51" s="157"/>
      <c r="HA51" s="473"/>
      <c r="HB51" s="471"/>
      <c r="HC51" s="472"/>
      <c r="HD51" s="472"/>
      <c r="HE51" s="472"/>
      <c r="HF51" s="472"/>
      <c r="HG51" s="157"/>
      <c r="HH51" s="473"/>
      <c r="HI51" s="471"/>
      <c r="HJ51" s="472"/>
      <c r="HK51" s="472"/>
      <c r="HL51" s="472"/>
      <c r="HM51" s="472"/>
      <c r="HN51" s="157"/>
      <c r="HO51" s="473"/>
      <c r="HP51" s="471"/>
      <c r="HQ51" s="472"/>
      <c r="HR51" s="472"/>
      <c r="HS51" s="472"/>
      <c r="HT51" s="472"/>
      <c r="HU51" s="157"/>
      <c r="HV51" s="473"/>
      <c r="HW51" s="471"/>
      <c r="HX51" s="472"/>
      <c r="HY51" s="472"/>
      <c r="HZ51" s="472"/>
      <c r="IA51" s="472"/>
      <c r="IB51" s="157"/>
      <c r="IC51" s="473"/>
      <c r="ID51" s="471"/>
      <c r="IE51" s="472"/>
      <c r="IF51" s="472"/>
      <c r="IG51" s="472"/>
      <c r="IH51" s="472"/>
      <c r="II51" s="157"/>
      <c r="IJ51" s="473"/>
      <c r="IK51" s="159"/>
      <c r="IL51" s="472"/>
      <c r="IM51" s="472"/>
      <c r="IN51" s="472"/>
      <c r="IO51" s="472"/>
      <c r="IP51" s="157"/>
      <c r="IQ51" s="157"/>
      <c r="IR51" s="471"/>
      <c r="IS51" s="472"/>
      <c r="IT51" s="472"/>
      <c r="IU51" s="472"/>
      <c r="IV51" s="472"/>
      <c r="IW51" s="157"/>
      <c r="IX51" s="473"/>
      <c r="IY51" s="471"/>
      <c r="IZ51" s="472"/>
      <c r="JA51" s="472"/>
      <c r="JB51" s="472"/>
      <c r="JC51" s="472"/>
      <c r="JD51" s="157"/>
      <c r="JE51" s="473"/>
      <c r="JF51" s="471"/>
      <c r="JG51" s="472"/>
      <c r="JH51" s="472"/>
      <c r="JI51" s="472"/>
      <c r="JJ51" s="472"/>
      <c r="JK51" s="157"/>
      <c r="JL51" s="473"/>
      <c r="JM51" s="471"/>
      <c r="JN51" s="472"/>
      <c r="JO51" s="472"/>
      <c r="JP51" s="472"/>
      <c r="JQ51" s="472"/>
      <c r="JR51" s="157"/>
      <c r="JS51" s="473"/>
      <c r="JT51" s="471"/>
      <c r="JU51" s="472"/>
      <c r="JV51" s="472"/>
      <c r="JW51" s="472"/>
      <c r="JX51" s="472"/>
      <c r="JY51" s="157"/>
      <c r="JZ51" s="473"/>
      <c r="KA51" s="471"/>
      <c r="KB51" s="472"/>
      <c r="KC51" s="472"/>
      <c r="KD51" s="472"/>
      <c r="KE51" s="472"/>
      <c r="KF51" s="157"/>
      <c r="KG51" s="473"/>
      <c r="KH51" s="159"/>
      <c r="KI51" s="472"/>
      <c r="KJ51" s="472"/>
      <c r="KK51" s="472"/>
      <c r="KL51" s="472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>
      <c r="A52" s="115"/>
      <c r="B52" s="143">
        <v>46</v>
      </c>
      <c r="C52" s="508" t="str">
        <f>IF(นักเรียน!C51="","",นักเรียน!C51)</f>
        <v/>
      </c>
      <c r="D52" s="508" t="str">
        <f>IF(นักเรียน!D51="","",นักเรียน!D51)</f>
        <v/>
      </c>
      <c r="E52" s="295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3"/>
      <c r="DH52" s="471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3"/>
      <c r="EQ52" s="471"/>
      <c r="ER52" s="156"/>
      <c r="ES52" s="156"/>
      <c r="ET52" s="156"/>
      <c r="EU52" s="156"/>
      <c r="EV52" s="157"/>
      <c r="EW52" s="473"/>
      <c r="EX52" s="471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3"/>
      <c r="GN52" s="471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3"/>
      <c r="ID52" s="471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6"/>
      <c r="JN52" s="467"/>
      <c r="JO52" s="467"/>
      <c r="JP52" s="467"/>
      <c r="JQ52" s="467"/>
      <c r="JR52" s="157"/>
      <c r="JS52" s="473"/>
      <c r="JT52" s="471"/>
      <c r="JU52" s="467"/>
      <c r="JV52" s="467"/>
      <c r="JW52" s="467"/>
      <c r="JX52" s="467"/>
      <c r="JY52" s="157"/>
      <c r="JZ52" s="468"/>
      <c r="KA52" s="466"/>
      <c r="KB52" s="467"/>
      <c r="KC52" s="467"/>
      <c r="KD52" s="467"/>
      <c r="KE52" s="467"/>
      <c r="KF52" s="157"/>
      <c r="KG52" s="468"/>
      <c r="KH52" s="159"/>
      <c r="KI52" s="467"/>
      <c r="KJ52" s="467"/>
      <c r="KK52" s="467"/>
      <c r="KL52" s="467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>
      <c r="A53" s="115"/>
      <c r="B53" s="143">
        <v>47</v>
      </c>
      <c r="C53" s="508" t="str">
        <f>IF(นักเรียน!C52="","",นักเรียน!C52)</f>
        <v/>
      </c>
      <c r="D53" s="508" t="str">
        <f>IF(นักเรียน!D52="","",นักเรียน!D52)</f>
        <v/>
      </c>
      <c r="E53" s="295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3"/>
      <c r="DH53" s="471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3"/>
      <c r="EQ53" s="471"/>
      <c r="ER53" s="156"/>
      <c r="ES53" s="156"/>
      <c r="ET53" s="156"/>
      <c r="EU53" s="156"/>
      <c r="EV53" s="157"/>
      <c r="EW53" s="473"/>
      <c r="EX53" s="471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3"/>
      <c r="GN53" s="471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3"/>
      <c r="ID53" s="471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6"/>
      <c r="JN53" s="467"/>
      <c r="JO53" s="467"/>
      <c r="JP53" s="467"/>
      <c r="JQ53" s="467"/>
      <c r="JR53" s="157"/>
      <c r="JS53" s="473"/>
      <c r="JT53" s="471"/>
      <c r="JU53" s="467"/>
      <c r="JV53" s="467"/>
      <c r="JW53" s="467"/>
      <c r="JX53" s="467"/>
      <c r="JY53" s="157"/>
      <c r="JZ53" s="468"/>
      <c r="KA53" s="466"/>
      <c r="KB53" s="467"/>
      <c r="KC53" s="467"/>
      <c r="KD53" s="467"/>
      <c r="KE53" s="467"/>
      <c r="KF53" s="157"/>
      <c r="KG53" s="468"/>
      <c r="KH53" s="159"/>
      <c r="KI53" s="467"/>
      <c r="KJ53" s="467"/>
      <c r="KK53" s="467"/>
      <c r="KL53" s="467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>
      <c r="A54" s="115"/>
      <c r="B54" s="143">
        <v>48</v>
      </c>
      <c r="C54" s="508" t="str">
        <f>IF(นักเรียน!C53="","",นักเรียน!C53)</f>
        <v/>
      </c>
      <c r="D54" s="508" t="str">
        <f>IF(นักเรียน!D53="","",นักเรียน!D53)</f>
        <v/>
      </c>
      <c r="E54" s="295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3"/>
      <c r="DH54" s="471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3"/>
      <c r="EQ54" s="471"/>
      <c r="ER54" s="156"/>
      <c r="ES54" s="156"/>
      <c r="ET54" s="156"/>
      <c r="EU54" s="156"/>
      <c r="EV54" s="157"/>
      <c r="EW54" s="473"/>
      <c r="EX54" s="471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3"/>
      <c r="GN54" s="471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3"/>
      <c r="ID54" s="471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6"/>
      <c r="JN54" s="467"/>
      <c r="JO54" s="467"/>
      <c r="JP54" s="467"/>
      <c r="JQ54" s="467"/>
      <c r="JR54" s="157"/>
      <c r="JS54" s="473"/>
      <c r="JT54" s="471"/>
      <c r="JU54" s="467"/>
      <c r="JV54" s="467"/>
      <c r="JW54" s="467"/>
      <c r="JX54" s="467"/>
      <c r="JY54" s="157"/>
      <c r="JZ54" s="468"/>
      <c r="KA54" s="466"/>
      <c r="KB54" s="467"/>
      <c r="KC54" s="467"/>
      <c r="KD54" s="467"/>
      <c r="KE54" s="467"/>
      <c r="KF54" s="157"/>
      <c r="KG54" s="468"/>
      <c r="KH54" s="159"/>
      <c r="KI54" s="467"/>
      <c r="KJ54" s="467"/>
      <c r="KK54" s="467"/>
      <c r="KL54" s="467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>
      <c r="A55" s="115"/>
      <c r="B55" s="143">
        <v>49</v>
      </c>
      <c r="C55" s="508" t="str">
        <f>IF(นักเรียน!C54="","",นักเรียน!C54)</f>
        <v/>
      </c>
      <c r="D55" s="508" t="str">
        <f>IF(นักเรียน!D54="","",นักเรียน!D54)</f>
        <v/>
      </c>
      <c r="E55" s="295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3"/>
      <c r="DH55" s="471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3"/>
      <c r="EQ55" s="471"/>
      <c r="ER55" s="156"/>
      <c r="ES55" s="156"/>
      <c r="ET55" s="156"/>
      <c r="EU55" s="156"/>
      <c r="EV55" s="157"/>
      <c r="EW55" s="473"/>
      <c r="EX55" s="471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3"/>
      <c r="GN55" s="471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3"/>
      <c r="ID55" s="471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6"/>
      <c r="JN55" s="467"/>
      <c r="JO55" s="467"/>
      <c r="JP55" s="467"/>
      <c r="JQ55" s="467"/>
      <c r="JR55" s="157"/>
      <c r="JS55" s="473"/>
      <c r="JT55" s="471"/>
      <c r="JU55" s="467"/>
      <c r="JV55" s="467"/>
      <c r="JW55" s="467"/>
      <c r="JX55" s="467"/>
      <c r="JY55" s="157"/>
      <c r="JZ55" s="468"/>
      <c r="KA55" s="466"/>
      <c r="KB55" s="467"/>
      <c r="KC55" s="467"/>
      <c r="KD55" s="467"/>
      <c r="KE55" s="467"/>
      <c r="KF55" s="157"/>
      <c r="KG55" s="468"/>
      <c r="KH55" s="159"/>
      <c r="KI55" s="467"/>
      <c r="KJ55" s="467"/>
      <c r="KK55" s="467"/>
      <c r="KL55" s="467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>
      <c r="A56" s="115"/>
      <c r="B56" s="144">
        <v>50</v>
      </c>
      <c r="C56" s="509" t="str">
        <f>IF(นักเรียน!C55="","",นักเรียน!C55)</f>
        <v/>
      </c>
      <c r="D56" s="509" t="str">
        <f>IF(นักเรียน!D55="","",นักเรียน!D55)</f>
        <v/>
      </c>
      <c r="E56" s="296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8"/>
      <c r="H56" s="479"/>
      <c r="I56" s="479"/>
      <c r="J56" s="479"/>
      <c r="K56" s="479"/>
      <c r="L56" s="480"/>
      <c r="M56" s="480"/>
      <c r="N56" s="478"/>
      <c r="O56" s="479"/>
      <c r="P56" s="479"/>
      <c r="Q56" s="479"/>
      <c r="R56" s="479"/>
      <c r="S56" s="480"/>
      <c r="T56" s="481"/>
      <c r="U56" s="478"/>
      <c r="V56" s="479"/>
      <c r="W56" s="479"/>
      <c r="X56" s="479"/>
      <c r="Y56" s="479"/>
      <c r="Z56" s="480"/>
      <c r="AA56" s="481"/>
      <c r="AB56" s="478"/>
      <c r="AC56" s="479"/>
      <c r="AD56" s="479"/>
      <c r="AE56" s="479"/>
      <c r="AF56" s="479"/>
      <c r="AG56" s="480"/>
      <c r="AH56" s="481"/>
      <c r="AI56" s="478"/>
      <c r="AJ56" s="479"/>
      <c r="AK56" s="479"/>
      <c r="AL56" s="479"/>
      <c r="AM56" s="479"/>
      <c r="AN56" s="480"/>
      <c r="AO56" s="481"/>
      <c r="AP56" s="478"/>
      <c r="AQ56" s="479"/>
      <c r="AR56" s="479"/>
      <c r="AS56" s="479"/>
      <c r="AT56" s="479"/>
      <c r="AU56" s="480"/>
      <c r="AV56" s="481"/>
      <c r="AW56" s="482"/>
      <c r="AX56" s="479"/>
      <c r="AY56" s="479"/>
      <c r="AZ56" s="479"/>
      <c r="BA56" s="479"/>
      <c r="BB56" s="480"/>
      <c r="BC56" s="480"/>
      <c r="BD56" s="478"/>
      <c r="BE56" s="479"/>
      <c r="BF56" s="479"/>
      <c r="BG56" s="479"/>
      <c r="BH56" s="479"/>
      <c r="BI56" s="480"/>
      <c r="BJ56" s="481"/>
      <c r="BK56" s="478"/>
      <c r="BL56" s="479"/>
      <c r="BM56" s="479"/>
      <c r="BN56" s="479"/>
      <c r="BO56" s="479"/>
      <c r="BP56" s="480"/>
      <c r="BQ56" s="481"/>
      <c r="BR56" s="478"/>
      <c r="BS56" s="479"/>
      <c r="BT56" s="479"/>
      <c r="BU56" s="479"/>
      <c r="BV56" s="479"/>
      <c r="BW56" s="480"/>
      <c r="BX56" s="481"/>
      <c r="BY56" s="482"/>
      <c r="BZ56" s="479"/>
      <c r="CA56" s="479"/>
      <c r="CB56" s="479"/>
      <c r="CC56" s="479"/>
      <c r="CD56" s="480"/>
      <c r="CE56" s="480"/>
      <c r="CF56" s="478"/>
      <c r="CG56" s="479"/>
      <c r="CH56" s="479"/>
      <c r="CI56" s="479"/>
      <c r="CJ56" s="479"/>
      <c r="CK56" s="480"/>
      <c r="CL56" s="481"/>
      <c r="CM56" s="478"/>
      <c r="CN56" s="479"/>
      <c r="CO56" s="479"/>
      <c r="CP56" s="479"/>
      <c r="CQ56" s="479"/>
      <c r="CR56" s="480"/>
      <c r="CS56" s="481"/>
      <c r="CT56" s="478"/>
      <c r="CU56" s="479"/>
      <c r="CV56" s="479"/>
      <c r="CW56" s="479"/>
      <c r="CX56" s="479"/>
      <c r="CY56" s="480"/>
      <c r="CZ56" s="481"/>
      <c r="DA56" s="482"/>
      <c r="DB56" s="479"/>
      <c r="DC56" s="479"/>
      <c r="DD56" s="479"/>
      <c r="DE56" s="479"/>
      <c r="DF56" s="480"/>
      <c r="DG56" s="481"/>
      <c r="DH56" s="478"/>
      <c r="DI56" s="479"/>
      <c r="DJ56" s="479"/>
      <c r="DK56" s="479"/>
      <c r="DL56" s="479"/>
      <c r="DM56" s="480"/>
      <c r="DN56" s="481"/>
      <c r="DO56" s="478"/>
      <c r="DP56" s="479"/>
      <c r="DQ56" s="479"/>
      <c r="DR56" s="479"/>
      <c r="DS56" s="479"/>
      <c r="DT56" s="480"/>
      <c r="DU56" s="481"/>
      <c r="DV56" s="478"/>
      <c r="DW56" s="479"/>
      <c r="DX56" s="479"/>
      <c r="DY56" s="479"/>
      <c r="DZ56" s="479"/>
      <c r="EA56" s="480"/>
      <c r="EB56" s="481"/>
      <c r="EC56" s="482"/>
      <c r="ED56" s="479"/>
      <c r="EE56" s="479"/>
      <c r="EF56" s="479"/>
      <c r="EG56" s="479"/>
      <c r="EH56" s="480"/>
      <c r="EI56" s="480"/>
      <c r="EJ56" s="478"/>
      <c r="EK56" s="479"/>
      <c r="EL56" s="479"/>
      <c r="EM56" s="479"/>
      <c r="EN56" s="479"/>
      <c r="EO56" s="480"/>
      <c r="EP56" s="481"/>
      <c r="EQ56" s="478"/>
      <c r="ER56" s="479"/>
      <c r="ES56" s="479"/>
      <c r="ET56" s="479"/>
      <c r="EU56" s="479"/>
      <c r="EV56" s="480"/>
      <c r="EW56" s="481"/>
      <c r="EX56" s="478"/>
      <c r="EY56" s="479"/>
      <c r="EZ56" s="479"/>
      <c r="FA56" s="479"/>
      <c r="FB56" s="479"/>
      <c r="FC56" s="480"/>
      <c r="FD56" s="481"/>
      <c r="FE56" s="482"/>
      <c r="FF56" s="479"/>
      <c r="FG56" s="479"/>
      <c r="FH56" s="479"/>
      <c r="FI56" s="479"/>
      <c r="FJ56" s="480"/>
      <c r="FK56" s="480"/>
      <c r="FL56" s="478"/>
      <c r="FM56" s="479"/>
      <c r="FN56" s="479"/>
      <c r="FO56" s="479"/>
      <c r="FP56" s="479"/>
      <c r="FQ56" s="480"/>
      <c r="FR56" s="481"/>
      <c r="FS56" s="478"/>
      <c r="FT56" s="479"/>
      <c r="FU56" s="479"/>
      <c r="FV56" s="479"/>
      <c r="FW56" s="479"/>
      <c r="FX56" s="480"/>
      <c r="FY56" s="481"/>
      <c r="FZ56" s="478"/>
      <c r="GA56" s="479"/>
      <c r="GB56" s="479"/>
      <c r="GC56" s="479"/>
      <c r="GD56" s="479"/>
      <c r="GE56" s="480"/>
      <c r="GF56" s="481"/>
      <c r="GG56" s="482"/>
      <c r="GH56" s="479"/>
      <c r="GI56" s="479"/>
      <c r="GJ56" s="479"/>
      <c r="GK56" s="479"/>
      <c r="GL56" s="480"/>
      <c r="GM56" s="481"/>
      <c r="GN56" s="478"/>
      <c r="GO56" s="479"/>
      <c r="GP56" s="479"/>
      <c r="GQ56" s="479"/>
      <c r="GR56" s="479"/>
      <c r="GS56" s="480"/>
      <c r="GT56" s="481"/>
      <c r="GU56" s="478"/>
      <c r="GV56" s="479"/>
      <c r="GW56" s="479"/>
      <c r="GX56" s="479"/>
      <c r="GY56" s="479"/>
      <c r="GZ56" s="480"/>
      <c r="HA56" s="481"/>
      <c r="HB56" s="478"/>
      <c r="HC56" s="479"/>
      <c r="HD56" s="479"/>
      <c r="HE56" s="479"/>
      <c r="HF56" s="479"/>
      <c r="HG56" s="480"/>
      <c r="HH56" s="481"/>
      <c r="HI56" s="478"/>
      <c r="HJ56" s="479"/>
      <c r="HK56" s="479"/>
      <c r="HL56" s="479"/>
      <c r="HM56" s="479"/>
      <c r="HN56" s="480"/>
      <c r="HO56" s="481"/>
      <c r="HP56" s="478"/>
      <c r="HQ56" s="479"/>
      <c r="HR56" s="479"/>
      <c r="HS56" s="479"/>
      <c r="HT56" s="479"/>
      <c r="HU56" s="480"/>
      <c r="HV56" s="481"/>
      <c r="HW56" s="478"/>
      <c r="HX56" s="479"/>
      <c r="HY56" s="479"/>
      <c r="HZ56" s="479"/>
      <c r="IA56" s="479"/>
      <c r="IB56" s="480"/>
      <c r="IC56" s="481"/>
      <c r="ID56" s="478"/>
      <c r="IE56" s="479"/>
      <c r="IF56" s="479"/>
      <c r="IG56" s="479"/>
      <c r="IH56" s="479"/>
      <c r="II56" s="480"/>
      <c r="IJ56" s="481"/>
      <c r="IK56" s="482"/>
      <c r="IL56" s="479"/>
      <c r="IM56" s="479"/>
      <c r="IN56" s="479"/>
      <c r="IO56" s="479"/>
      <c r="IP56" s="480"/>
      <c r="IQ56" s="480"/>
      <c r="IR56" s="478"/>
      <c r="IS56" s="479"/>
      <c r="IT56" s="479"/>
      <c r="IU56" s="479"/>
      <c r="IV56" s="479"/>
      <c r="IW56" s="480"/>
      <c r="IX56" s="481"/>
      <c r="IY56" s="478"/>
      <c r="IZ56" s="479"/>
      <c r="JA56" s="479"/>
      <c r="JB56" s="479"/>
      <c r="JC56" s="479"/>
      <c r="JD56" s="480"/>
      <c r="JE56" s="481"/>
      <c r="JF56" s="478"/>
      <c r="JG56" s="479"/>
      <c r="JH56" s="479"/>
      <c r="JI56" s="479"/>
      <c r="JJ56" s="479"/>
      <c r="JK56" s="480"/>
      <c r="JL56" s="481"/>
      <c r="JM56" s="478"/>
      <c r="JN56" s="479"/>
      <c r="JO56" s="479"/>
      <c r="JP56" s="479"/>
      <c r="JQ56" s="479"/>
      <c r="JR56" s="480"/>
      <c r="JS56" s="481"/>
      <c r="JT56" s="478"/>
      <c r="JU56" s="479"/>
      <c r="JV56" s="479"/>
      <c r="JW56" s="479"/>
      <c r="JX56" s="479"/>
      <c r="JY56" s="480"/>
      <c r="JZ56" s="481"/>
      <c r="KA56" s="478"/>
      <c r="KB56" s="479"/>
      <c r="KC56" s="479"/>
      <c r="KD56" s="479"/>
      <c r="KE56" s="479"/>
      <c r="KF56" s="480"/>
      <c r="KG56" s="481"/>
      <c r="KH56" s="482"/>
      <c r="KI56" s="479"/>
      <c r="KJ56" s="479"/>
      <c r="KK56" s="479"/>
      <c r="KL56" s="479"/>
      <c r="KM56" s="480"/>
      <c r="KN56" s="480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3"/>
      <c r="KU56" s="115"/>
      <c r="KV56" s="115"/>
      <c r="KW56" s="115"/>
      <c r="KX56" s="115"/>
    </row>
    <row r="57" spans="1:310" ht="18" customHeight="1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7" t="s">
        <v>615</v>
      </c>
      <c r="P2" s="45" t="s">
        <v>633</v>
      </c>
    </row>
    <row r="3" spans="1:16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>
      <c r="A5" s="43" t="s">
        <v>31</v>
      </c>
      <c r="B5" s="45" t="s">
        <v>82</v>
      </c>
      <c r="C5" s="209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>
      <c r="A14" s="43" t="s">
        <v>605</v>
      </c>
      <c r="G14" s="43">
        <v>14</v>
      </c>
      <c r="H14" s="43">
        <v>2566</v>
      </c>
      <c r="N14" s="43">
        <v>70</v>
      </c>
    </row>
    <row r="15" spans="1:16">
      <c r="A15" s="43" t="s">
        <v>36</v>
      </c>
      <c r="G15" s="43">
        <v>15</v>
      </c>
      <c r="H15" s="43">
        <v>2567</v>
      </c>
      <c r="N15" s="43">
        <v>75</v>
      </c>
    </row>
    <row r="16" spans="1:16">
      <c r="A16" s="43" t="s">
        <v>606</v>
      </c>
      <c r="G16" s="43">
        <v>16</v>
      </c>
      <c r="H16" s="43">
        <v>2568</v>
      </c>
      <c r="N16" s="43">
        <v>80</v>
      </c>
    </row>
    <row r="17" spans="1:14">
      <c r="A17" s="43" t="s">
        <v>37</v>
      </c>
      <c r="G17" s="43">
        <v>17</v>
      </c>
      <c r="H17" s="43">
        <v>2569</v>
      </c>
      <c r="N17" s="43">
        <v>85</v>
      </c>
    </row>
    <row r="18" spans="1:14">
      <c r="A18" s="43" t="s">
        <v>607</v>
      </c>
      <c r="G18" s="43">
        <v>18</v>
      </c>
      <c r="H18" s="43">
        <v>2570</v>
      </c>
      <c r="N18" s="43">
        <v>90</v>
      </c>
    </row>
    <row r="19" spans="1:14">
      <c r="A19" s="43" t="s">
        <v>38</v>
      </c>
      <c r="G19" s="43">
        <v>19</v>
      </c>
      <c r="H19" s="43">
        <v>2571</v>
      </c>
    </row>
    <row r="20" spans="1:14">
      <c r="A20" s="43" t="s">
        <v>608</v>
      </c>
      <c r="G20" s="43">
        <v>20</v>
      </c>
    </row>
    <row r="21" spans="1:14">
      <c r="A21" s="43" t="s">
        <v>39</v>
      </c>
      <c r="G21" s="43">
        <v>21</v>
      </c>
    </row>
    <row r="22" spans="1:14">
      <c r="A22" s="43" t="s">
        <v>609</v>
      </c>
      <c r="G22" s="43">
        <v>22</v>
      </c>
    </row>
    <row r="23" spans="1:14">
      <c r="A23" s="43" t="s">
        <v>40</v>
      </c>
      <c r="G23" s="43">
        <v>23</v>
      </c>
    </row>
    <row r="24" spans="1:14">
      <c r="A24" s="43" t="s">
        <v>610</v>
      </c>
      <c r="G24" s="43">
        <v>24</v>
      </c>
    </row>
    <row r="25" spans="1:14">
      <c r="G25" s="43">
        <v>25</v>
      </c>
    </row>
    <row r="26" spans="1:14">
      <c r="G26" s="43">
        <v>26</v>
      </c>
    </row>
    <row r="27" spans="1:14">
      <c r="G27" s="43">
        <v>27</v>
      </c>
    </row>
    <row r="28" spans="1:14">
      <c r="G28" s="43">
        <v>28</v>
      </c>
    </row>
    <row r="29" spans="1:14">
      <c r="G29" s="43">
        <v>29</v>
      </c>
    </row>
    <row r="30" spans="1:14">
      <c r="G30" s="43">
        <v>30</v>
      </c>
    </row>
    <row r="31" spans="1:14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>
      <c r="A2" s="115"/>
      <c r="B2" s="615" t="s">
        <v>0</v>
      </c>
      <c r="C2" s="615" t="s">
        <v>1</v>
      </c>
      <c r="D2" s="617" t="s">
        <v>2</v>
      </c>
      <c r="E2" s="383"/>
      <c r="F2" s="623" t="str">
        <f>"การวัดผลกลางปี รายวิชา "&amp;Home!C11&amp;" "&amp;Home!C12</f>
        <v xml:space="preserve">การวัดผลกลางปี รายวิชา  </v>
      </c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5"/>
      <c r="AA2" s="623" t="str">
        <f>F2</f>
        <v xml:space="preserve">การวัดผลกลางปี รายวิชา  </v>
      </c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5"/>
      <c r="AT2" s="620" t="s">
        <v>128</v>
      </c>
      <c r="AU2" s="621"/>
      <c r="AV2" s="621"/>
      <c r="AW2" s="621"/>
      <c r="AX2" s="621"/>
      <c r="AY2" s="621"/>
      <c r="AZ2" s="622"/>
      <c r="BA2" s="605" t="s">
        <v>127</v>
      </c>
      <c r="BB2" s="606" t="s">
        <v>61</v>
      </c>
      <c r="BC2" s="603" t="s">
        <v>126</v>
      </c>
      <c r="BD2" s="115"/>
      <c r="BE2" s="115"/>
      <c r="BF2" s="115"/>
      <c r="BG2" s="115"/>
    </row>
    <row r="3" spans="1:59" s="4" customFormat="1" ht="18" customHeight="1">
      <c r="A3" s="137"/>
      <c r="B3" s="615"/>
      <c r="C3" s="615"/>
      <c r="D3" s="617"/>
      <c r="E3" s="384"/>
      <c r="F3" s="61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4"/>
      <c r="AA3" s="612" t="str">
        <f>F3</f>
        <v>คะแนนหน่วยการเรียนรู้ ภาคเรียนที่ 1</v>
      </c>
      <c r="AB3" s="613"/>
      <c r="AC3" s="613"/>
      <c r="AD3" s="613"/>
      <c r="AE3" s="613"/>
      <c r="AF3" s="613"/>
      <c r="AG3" s="613"/>
      <c r="AH3" s="613"/>
      <c r="AI3" s="613"/>
      <c r="AJ3" s="613"/>
      <c r="AK3" s="613"/>
      <c r="AL3" s="613"/>
      <c r="AM3" s="613"/>
      <c r="AN3" s="613"/>
      <c r="AO3" s="613"/>
      <c r="AP3" s="613"/>
      <c r="AQ3" s="613"/>
      <c r="AR3" s="388" t="s">
        <v>4</v>
      </c>
      <c r="AS3" s="56" t="s">
        <v>5</v>
      </c>
      <c r="AT3" s="609" t="s">
        <v>144</v>
      </c>
      <c r="AU3" s="610"/>
      <c r="AV3" s="610"/>
      <c r="AW3" s="610"/>
      <c r="AX3" s="610"/>
      <c r="AY3" s="611"/>
      <c r="AZ3" s="395" t="s">
        <v>5</v>
      </c>
      <c r="BA3" s="605"/>
      <c r="BB3" s="607"/>
      <c r="BC3" s="603"/>
      <c r="BD3" s="137"/>
      <c r="BE3" s="137"/>
      <c r="BF3" s="137"/>
      <c r="BG3" s="137"/>
    </row>
    <row r="4" spans="1:59" ht="18" customHeight="1">
      <c r="A4" s="115"/>
      <c r="B4" s="615"/>
      <c r="C4" s="615"/>
      <c r="D4" s="618"/>
      <c r="E4" s="385" t="str">
        <f>IF(เกณฑ์!F6="วัดประเมินเป็นหน่วยการเรียนรู้","หน่วยที่","ข้อที่")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89" t="s">
        <v>6</v>
      </c>
      <c r="AS4" s="57" t="s">
        <v>6</v>
      </c>
      <c r="AT4" s="371" t="s">
        <v>7</v>
      </c>
      <c r="AU4" s="6" t="s">
        <v>8</v>
      </c>
      <c r="AV4" s="6"/>
      <c r="AW4" s="6"/>
      <c r="AX4" s="6"/>
      <c r="AY4" s="330" t="s">
        <v>4</v>
      </c>
      <c r="AZ4" s="396" t="s">
        <v>6</v>
      </c>
      <c r="BA4" s="605"/>
      <c r="BB4" s="607"/>
      <c r="BC4" s="603"/>
      <c r="BD4" s="115"/>
      <c r="BE4" s="115"/>
      <c r="BF4" s="115"/>
      <c r="BG4" s="115"/>
    </row>
    <row r="5" spans="1:59" ht="18" customHeight="1" thickBot="1">
      <c r="A5" s="115"/>
      <c r="B5" s="616"/>
      <c r="C5" s="616"/>
      <c r="D5" s="619"/>
      <c r="E5" s="38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90" t="str">
        <f t="shared" ref="AR5:AR45" si="0">IF(SUM(F5:AQ5),SUM(F5:AQ5),"")</f>
        <v/>
      </c>
      <c r="AS5" s="58">
        <f>Home!E15</f>
        <v>70</v>
      </c>
      <c r="AT5" s="372"/>
      <c r="AU5" s="8"/>
      <c r="AV5" s="8"/>
      <c r="AW5" s="8"/>
      <c r="AX5" s="8"/>
      <c r="AY5" s="393" t="str">
        <f>IF(SUM(AT5:AX5),SUM(AT5:AX5),"")</f>
        <v/>
      </c>
      <c r="AZ5" s="397">
        <f>Home!E16</f>
        <v>30</v>
      </c>
      <c r="BA5" s="391">
        <f>SUM(AS5,AZ5)</f>
        <v>100</v>
      </c>
      <c r="BB5" s="608"/>
      <c r="BC5" s="604"/>
      <c r="BD5" s="115"/>
      <c r="BE5" s="115"/>
      <c r="BF5" s="115"/>
      <c r="BG5" s="115"/>
    </row>
    <row r="6" spans="1:59" ht="15.75" customHeight="1">
      <c r="A6" s="115"/>
      <c r="B6" s="54">
        <v>1</v>
      </c>
      <c r="C6" s="297" t="str">
        <f>IF(นักเรียน!C6="","",นักเรียน!C6)</f>
        <v/>
      </c>
      <c r="D6" s="601" t="str">
        <f>IF(นักเรียน!E6="","",นักเรียน!E6)</f>
        <v/>
      </c>
      <c r="E6" s="602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89" t="str">
        <f t="shared" si="0"/>
        <v/>
      </c>
      <c r="AS6" s="387" t="str">
        <f>IF(AR6="","",ROUND(AR6/$AR$5*$AS$5,0))</f>
        <v/>
      </c>
      <c r="AT6" s="366"/>
      <c r="AU6" s="10"/>
      <c r="AV6" s="10"/>
      <c r="AW6" s="10"/>
      <c r="AX6" s="10"/>
      <c r="AY6" s="394" t="str">
        <f>IF(SUM(AT6:AX6),SUM(AT6:AX6),"")</f>
        <v/>
      </c>
      <c r="AZ6" s="398" t="str">
        <f>IF(AY6="","",ROUND(AY6/$AY$5*$AZ$5,0))</f>
        <v/>
      </c>
      <c r="BA6" s="392" t="str">
        <f>IF(SUM(AS6,AZ6),SUM(AS6,AZ6),"")</f>
        <v/>
      </c>
      <c r="BB6" s="339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>
      <c r="A7" s="115"/>
      <c r="B7" s="55">
        <v>2</v>
      </c>
      <c r="C7" s="297" t="str">
        <f>IF(นักเรียน!C7="","",นักเรียน!C7)</f>
        <v/>
      </c>
      <c r="D7" s="599" t="str">
        <f>IF(นักเรียน!E7="","",นักเรียน!E7)</f>
        <v/>
      </c>
      <c r="E7" s="600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89" t="str">
        <f t="shared" si="0"/>
        <v/>
      </c>
      <c r="AS7" s="387" t="str">
        <f t="shared" ref="AS7:AS39" si="1">IF(AR7="","",ROUND(AR7/$AR$5*$AS$5,0))</f>
        <v/>
      </c>
      <c r="AT7" s="52"/>
      <c r="AU7" s="5"/>
      <c r="AV7" s="5"/>
      <c r="AW7" s="5"/>
      <c r="AX7" s="5"/>
      <c r="AY7" s="394" t="str">
        <f t="shared" ref="AY7:AY39" si="2">IF(SUM(AT7:AX7),SUM(AT7:AX7),"")</f>
        <v/>
      </c>
      <c r="AZ7" s="398" t="str">
        <f t="shared" ref="AZ7:AZ39" si="3">IF(AY7="","",ROUND(AY7/$AY$5*$AZ$5,0))</f>
        <v/>
      </c>
      <c r="BA7" s="392" t="str">
        <f t="shared" ref="BA7:BA39" si="4">IF(SUM(AS7,AZ7),SUM(AS7,AZ7),"")</f>
        <v/>
      </c>
      <c r="BB7" s="339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>
      <c r="A8" s="115"/>
      <c r="B8" s="55">
        <v>3</v>
      </c>
      <c r="C8" s="297" t="str">
        <f>IF(นักเรียน!C8="","",นักเรียน!C8)</f>
        <v/>
      </c>
      <c r="D8" s="599" t="str">
        <f>IF(นักเรียน!E8="","",นักเรียน!E8)</f>
        <v/>
      </c>
      <c r="E8" s="600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89" t="str">
        <f t="shared" si="0"/>
        <v/>
      </c>
      <c r="AS8" s="387" t="str">
        <f t="shared" si="1"/>
        <v/>
      </c>
      <c r="AT8" s="52"/>
      <c r="AU8" s="5"/>
      <c r="AV8" s="5"/>
      <c r="AW8" s="5"/>
      <c r="AX8" s="5"/>
      <c r="AY8" s="394" t="str">
        <f t="shared" si="2"/>
        <v/>
      </c>
      <c r="AZ8" s="398" t="str">
        <f t="shared" si="3"/>
        <v/>
      </c>
      <c r="BA8" s="392" t="str">
        <f t="shared" si="4"/>
        <v/>
      </c>
      <c r="BB8" s="339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>
      <c r="A9" s="115"/>
      <c r="B9" s="55">
        <v>4</v>
      </c>
      <c r="C9" s="297" t="str">
        <f>IF(นักเรียน!C9="","",นักเรียน!C9)</f>
        <v/>
      </c>
      <c r="D9" s="599" t="str">
        <f>IF(นักเรียน!E9="","",นักเรียน!E9)</f>
        <v/>
      </c>
      <c r="E9" s="600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89" t="str">
        <f t="shared" si="0"/>
        <v/>
      </c>
      <c r="AS9" s="387" t="str">
        <f t="shared" si="1"/>
        <v/>
      </c>
      <c r="AT9" s="52"/>
      <c r="AU9" s="5"/>
      <c r="AV9" s="5"/>
      <c r="AW9" s="5"/>
      <c r="AX9" s="5"/>
      <c r="AY9" s="394" t="str">
        <f t="shared" si="2"/>
        <v/>
      </c>
      <c r="AZ9" s="398" t="str">
        <f t="shared" si="3"/>
        <v/>
      </c>
      <c r="BA9" s="392" t="str">
        <f t="shared" si="4"/>
        <v/>
      </c>
      <c r="BB9" s="339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>
      <c r="A10" s="115"/>
      <c r="B10" s="54">
        <v>5</v>
      </c>
      <c r="C10" s="297" t="str">
        <f>IF(นักเรียน!C10="","",นักเรียน!C10)</f>
        <v/>
      </c>
      <c r="D10" s="599" t="str">
        <f>IF(นักเรียน!E10="","",นักเรียน!E10)</f>
        <v/>
      </c>
      <c r="E10" s="600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89" t="str">
        <f t="shared" si="0"/>
        <v/>
      </c>
      <c r="AS10" s="387" t="str">
        <f t="shared" si="1"/>
        <v/>
      </c>
      <c r="AT10" s="52"/>
      <c r="AU10" s="5"/>
      <c r="AV10" s="5"/>
      <c r="AW10" s="5"/>
      <c r="AX10" s="5"/>
      <c r="AY10" s="394" t="str">
        <f t="shared" si="2"/>
        <v/>
      </c>
      <c r="AZ10" s="398" t="str">
        <f t="shared" si="3"/>
        <v/>
      </c>
      <c r="BA10" s="392" t="str">
        <f t="shared" si="4"/>
        <v/>
      </c>
      <c r="BB10" s="339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>
      <c r="A11" s="115"/>
      <c r="B11" s="55">
        <v>6</v>
      </c>
      <c r="C11" s="297" t="str">
        <f>IF(นักเรียน!C11="","",นักเรียน!C11)</f>
        <v/>
      </c>
      <c r="D11" s="599" t="str">
        <f>IF(นักเรียน!E11="","",นักเรียน!E11)</f>
        <v/>
      </c>
      <c r="E11" s="600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89" t="str">
        <f t="shared" si="0"/>
        <v/>
      </c>
      <c r="AS11" s="387" t="str">
        <f t="shared" si="1"/>
        <v/>
      </c>
      <c r="AT11" s="52"/>
      <c r="AU11" s="5"/>
      <c r="AV11" s="5"/>
      <c r="AW11" s="5"/>
      <c r="AX11" s="5"/>
      <c r="AY11" s="394" t="str">
        <f t="shared" si="2"/>
        <v/>
      </c>
      <c r="AZ11" s="398" t="str">
        <f t="shared" si="3"/>
        <v/>
      </c>
      <c r="BA11" s="392" t="str">
        <f t="shared" si="4"/>
        <v/>
      </c>
      <c r="BB11" s="339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>
      <c r="A12" s="115"/>
      <c r="B12" s="55">
        <v>7</v>
      </c>
      <c r="C12" s="297" t="str">
        <f>IF(นักเรียน!C12="","",นักเรียน!C12)</f>
        <v/>
      </c>
      <c r="D12" s="599" t="str">
        <f>IF(นักเรียน!E12="","",นักเรียน!E12)</f>
        <v/>
      </c>
      <c r="E12" s="600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89" t="str">
        <f t="shared" si="0"/>
        <v/>
      </c>
      <c r="AS12" s="387" t="str">
        <f t="shared" si="1"/>
        <v/>
      </c>
      <c r="AT12" s="52"/>
      <c r="AU12" s="5"/>
      <c r="AV12" s="5"/>
      <c r="AW12" s="5"/>
      <c r="AX12" s="5"/>
      <c r="AY12" s="394" t="str">
        <f t="shared" si="2"/>
        <v/>
      </c>
      <c r="AZ12" s="398" t="str">
        <f t="shared" si="3"/>
        <v/>
      </c>
      <c r="BA12" s="392" t="str">
        <f t="shared" si="4"/>
        <v/>
      </c>
      <c r="BB12" s="339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>
      <c r="A13" s="115"/>
      <c r="B13" s="55">
        <v>8</v>
      </c>
      <c r="C13" s="297" t="str">
        <f>IF(นักเรียน!C13="","",นักเรียน!C13)</f>
        <v/>
      </c>
      <c r="D13" s="599" t="str">
        <f>IF(นักเรียน!E13="","",นักเรียน!E13)</f>
        <v/>
      </c>
      <c r="E13" s="600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89" t="str">
        <f t="shared" si="0"/>
        <v/>
      </c>
      <c r="AS13" s="387" t="str">
        <f t="shared" si="1"/>
        <v/>
      </c>
      <c r="AT13" s="52"/>
      <c r="AU13" s="5"/>
      <c r="AV13" s="5"/>
      <c r="AW13" s="5"/>
      <c r="AX13" s="5"/>
      <c r="AY13" s="394" t="str">
        <f t="shared" si="2"/>
        <v/>
      </c>
      <c r="AZ13" s="398" t="str">
        <f t="shared" si="3"/>
        <v/>
      </c>
      <c r="BA13" s="392" t="str">
        <f t="shared" si="4"/>
        <v/>
      </c>
      <c r="BB13" s="339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>
      <c r="A14" s="115"/>
      <c r="B14" s="54">
        <v>9</v>
      </c>
      <c r="C14" s="297" t="str">
        <f>IF(นักเรียน!C14="","",นักเรียน!C14)</f>
        <v/>
      </c>
      <c r="D14" s="599" t="str">
        <f>IF(นักเรียน!E14="","",นักเรียน!E14)</f>
        <v/>
      </c>
      <c r="E14" s="600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89" t="str">
        <f t="shared" si="0"/>
        <v/>
      </c>
      <c r="AS14" s="387" t="str">
        <f t="shared" si="1"/>
        <v/>
      </c>
      <c r="AT14" s="52"/>
      <c r="AU14" s="5"/>
      <c r="AV14" s="5"/>
      <c r="AW14" s="5"/>
      <c r="AX14" s="5"/>
      <c r="AY14" s="394" t="str">
        <f t="shared" si="2"/>
        <v/>
      </c>
      <c r="AZ14" s="398" t="str">
        <f t="shared" si="3"/>
        <v/>
      </c>
      <c r="BA14" s="392" t="str">
        <f t="shared" si="4"/>
        <v/>
      </c>
      <c r="BB14" s="339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>
      <c r="A15" s="115"/>
      <c r="B15" s="55">
        <v>10</v>
      </c>
      <c r="C15" s="297" t="str">
        <f>IF(นักเรียน!C15="","",นักเรียน!C15)</f>
        <v/>
      </c>
      <c r="D15" s="599" t="str">
        <f>IF(นักเรียน!E15="","",นักเรียน!E15)</f>
        <v/>
      </c>
      <c r="E15" s="600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89" t="str">
        <f t="shared" si="0"/>
        <v/>
      </c>
      <c r="AS15" s="387" t="str">
        <f t="shared" si="1"/>
        <v/>
      </c>
      <c r="AT15" s="52"/>
      <c r="AU15" s="5"/>
      <c r="AV15" s="5"/>
      <c r="AW15" s="5"/>
      <c r="AX15" s="5"/>
      <c r="AY15" s="394" t="str">
        <f t="shared" si="2"/>
        <v/>
      </c>
      <c r="AZ15" s="398" t="str">
        <f t="shared" si="3"/>
        <v/>
      </c>
      <c r="BA15" s="392" t="str">
        <f t="shared" si="4"/>
        <v/>
      </c>
      <c r="BB15" s="339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>
      <c r="A16" s="115"/>
      <c r="B16" s="55">
        <v>11</v>
      </c>
      <c r="C16" s="297" t="str">
        <f>IF(นักเรียน!C16="","",นักเรียน!C16)</f>
        <v/>
      </c>
      <c r="D16" s="599" t="str">
        <f>IF(นักเรียน!E16="","",นักเรียน!E16)</f>
        <v/>
      </c>
      <c r="E16" s="600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89" t="str">
        <f t="shared" si="0"/>
        <v/>
      </c>
      <c r="AS16" s="387" t="str">
        <f t="shared" si="1"/>
        <v/>
      </c>
      <c r="AT16" s="52"/>
      <c r="AU16" s="5"/>
      <c r="AV16" s="5"/>
      <c r="AW16" s="5"/>
      <c r="AX16" s="5"/>
      <c r="AY16" s="394" t="str">
        <f t="shared" si="2"/>
        <v/>
      </c>
      <c r="AZ16" s="398" t="str">
        <f t="shared" si="3"/>
        <v/>
      </c>
      <c r="BA16" s="392" t="str">
        <f t="shared" si="4"/>
        <v/>
      </c>
      <c r="BB16" s="339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>
      <c r="A17" s="115"/>
      <c r="B17" s="55">
        <v>12</v>
      </c>
      <c r="C17" s="297" t="str">
        <f>IF(นักเรียน!C17="","",นักเรียน!C17)</f>
        <v/>
      </c>
      <c r="D17" s="599" t="str">
        <f>IF(นักเรียน!E17="","",นักเรียน!E17)</f>
        <v/>
      </c>
      <c r="E17" s="600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89" t="str">
        <f t="shared" si="0"/>
        <v/>
      </c>
      <c r="AS17" s="387" t="str">
        <f t="shared" si="1"/>
        <v/>
      </c>
      <c r="AT17" s="52"/>
      <c r="AU17" s="5"/>
      <c r="AV17" s="5"/>
      <c r="AW17" s="5"/>
      <c r="AX17" s="5"/>
      <c r="AY17" s="394" t="str">
        <f t="shared" si="2"/>
        <v/>
      </c>
      <c r="AZ17" s="398" t="str">
        <f t="shared" si="3"/>
        <v/>
      </c>
      <c r="BA17" s="392" t="str">
        <f t="shared" si="4"/>
        <v/>
      </c>
      <c r="BB17" s="339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>
      <c r="A18" s="115"/>
      <c r="B18" s="54">
        <v>13</v>
      </c>
      <c r="C18" s="297" t="str">
        <f>IF(นักเรียน!C18="","",นักเรียน!C18)</f>
        <v/>
      </c>
      <c r="D18" s="599" t="str">
        <f>IF(นักเรียน!E18="","",นักเรียน!E18)</f>
        <v/>
      </c>
      <c r="E18" s="600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89" t="str">
        <f t="shared" si="0"/>
        <v/>
      </c>
      <c r="AS18" s="387" t="str">
        <f t="shared" si="1"/>
        <v/>
      </c>
      <c r="AT18" s="52"/>
      <c r="AU18" s="5"/>
      <c r="AV18" s="5"/>
      <c r="AW18" s="5"/>
      <c r="AX18" s="5"/>
      <c r="AY18" s="394" t="str">
        <f t="shared" si="2"/>
        <v/>
      </c>
      <c r="AZ18" s="398" t="str">
        <f t="shared" si="3"/>
        <v/>
      </c>
      <c r="BA18" s="392" t="str">
        <f t="shared" si="4"/>
        <v/>
      </c>
      <c r="BB18" s="339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>
      <c r="A19" s="115"/>
      <c r="B19" s="55">
        <v>14</v>
      </c>
      <c r="C19" s="297" t="str">
        <f>IF(นักเรียน!C19="","",นักเรียน!C19)</f>
        <v/>
      </c>
      <c r="D19" s="599" t="str">
        <f>IF(นักเรียน!E19="","",นักเรียน!E19)</f>
        <v/>
      </c>
      <c r="E19" s="600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89" t="str">
        <f t="shared" si="0"/>
        <v/>
      </c>
      <c r="AS19" s="387" t="str">
        <f t="shared" si="1"/>
        <v/>
      </c>
      <c r="AT19" s="52"/>
      <c r="AU19" s="5"/>
      <c r="AV19" s="5"/>
      <c r="AW19" s="5"/>
      <c r="AX19" s="5"/>
      <c r="AY19" s="394" t="str">
        <f t="shared" si="2"/>
        <v/>
      </c>
      <c r="AZ19" s="398" t="str">
        <f t="shared" si="3"/>
        <v/>
      </c>
      <c r="BA19" s="392" t="str">
        <f t="shared" si="4"/>
        <v/>
      </c>
      <c r="BB19" s="339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>
      <c r="A20" s="115"/>
      <c r="B20" s="55">
        <v>15</v>
      </c>
      <c r="C20" s="297" t="str">
        <f>IF(นักเรียน!C20="","",นักเรียน!C20)</f>
        <v/>
      </c>
      <c r="D20" s="599" t="str">
        <f>IF(นักเรียน!E20="","",นักเรียน!E20)</f>
        <v/>
      </c>
      <c r="E20" s="600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89" t="str">
        <f t="shared" si="0"/>
        <v/>
      </c>
      <c r="AS20" s="387" t="str">
        <f t="shared" si="1"/>
        <v/>
      </c>
      <c r="AT20" s="52"/>
      <c r="AU20" s="5"/>
      <c r="AV20" s="5"/>
      <c r="AW20" s="5"/>
      <c r="AX20" s="5"/>
      <c r="AY20" s="394" t="str">
        <f t="shared" si="2"/>
        <v/>
      </c>
      <c r="AZ20" s="398" t="str">
        <f t="shared" si="3"/>
        <v/>
      </c>
      <c r="BA20" s="392" t="str">
        <f t="shared" si="4"/>
        <v/>
      </c>
      <c r="BB20" s="339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>
      <c r="A21" s="115"/>
      <c r="B21" s="55">
        <v>16</v>
      </c>
      <c r="C21" s="297" t="str">
        <f>IF(นักเรียน!C21="","",นักเรียน!C21)</f>
        <v/>
      </c>
      <c r="D21" s="599" t="str">
        <f>IF(นักเรียน!E21="","",นักเรียน!E21)</f>
        <v/>
      </c>
      <c r="E21" s="600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89" t="str">
        <f t="shared" si="0"/>
        <v/>
      </c>
      <c r="AS21" s="387" t="str">
        <f t="shared" si="1"/>
        <v/>
      </c>
      <c r="AT21" s="52"/>
      <c r="AU21" s="5"/>
      <c r="AV21" s="5"/>
      <c r="AW21" s="5"/>
      <c r="AX21" s="5"/>
      <c r="AY21" s="394" t="str">
        <f t="shared" si="2"/>
        <v/>
      </c>
      <c r="AZ21" s="398" t="str">
        <f t="shared" si="3"/>
        <v/>
      </c>
      <c r="BA21" s="392" t="str">
        <f t="shared" si="4"/>
        <v/>
      </c>
      <c r="BB21" s="339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>
      <c r="A22" s="115"/>
      <c r="B22" s="54">
        <v>17</v>
      </c>
      <c r="C22" s="297" t="str">
        <f>IF(นักเรียน!C22="","",นักเรียน!C22)</f>
        <v/>
      </c>
      <c r="D22" s="599" t="str">
        <f>IF(นักเรียน!E22="","",นักเรียน!E22)</f>
        <v/>
      </c>
      <c r="E22" s="600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89" t="str">
        <f t="shared" si="0"/>
        <v/>
      </c>
      <c r="AS22" s="387" t="str">
        <f t="shared" si="1"/>
        <v/>
      </c>
      <c r="AT22" s="52"/>
      <c r="AU22" s="5"/>
      <c r="AV22" s="5"/>
      <c r="AW22" s="5"/>
      <c r="AX22" s="5"/>
      <c r="AY22" s="394" t="str">
        <f t="shared" si="2"/>
        <v/>
      </c>
      <c r="AZ22" s="398" t="str">
        <f t="shared" si="3"/>
        <v/>
      </c>
      <c r="BA22" s="392" t="str">
        <f t="shared" si="4"/>
        <v/>
      </c>
      <c r="BB22" s="339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>
      <c r="A23" s="115"/>
      <c r="B23" s="55">
        <v>18</v>
      </c>
      <c r="C23" s="297" t="str">
        <f>IF(นักเรียน!C23="","",นักเรียน!C23)</f>
        <v/>
      </c>
      <c r="D23" s="599" t="str">
        <f>IF(นักเรียน!E23="","",นักเรียน!E23)</f>
        <v/>
      </c>
      <c r="E23" s="600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89" t="str">
        <f t="shared" si="0"/>
        <v/>
      </c>
      <c r="AS23" s="387" t="str">
        <f t="shared" si="1"/>
        <v/>
      </c>
      <c r="AT23" s="52"/>
      <c r="AU23" s="5"/>
      <c r="AV23" s="5"/>
      <c r="AW23" s="5"/>
      <c r="AX23" s="5"/>
      <c r="AY23" s="394" t="str">
        <f t="shared" si="2"/>
        <v/>
      </c>
      <c r="AZ23" s="398" t="str">
        <f t="shared" si="3"/>
        <v/>
      </c>
      <c r="BA23" s="392" t="str">
        <f t="shared" si="4"/>
        <v/>
      </c>
      <c r="BB23" s="339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>
      <c r="A24" s="115"/>
      <c r="B24" s="55">
        <v>19</v>
      </c>
      <c r="C24" s="297" t="str">
        <f>IF(นักเรียน!C24="","",นักเรียน!C24)</f>
        <v/>
      </c>
      <c r="D24" s="599" t="str">
        <f>IF(นักเรียน!E24="","",นักเรียน!E24)</f>
        <v/>
      </c>
      <c r="E24" s="600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89" t="str">
        <f t="shared" si="0"/>
        <v/>
      </c>
      <c r="AS24" s="387" t="str">
        <f t="shared" si="1"/>
        <v/>
      </c>
      <c r="AT24" s="52"/>
      <c r="AU24" s="5"/>
      <c r="AV24" s="5"/>
      <c r="AW24" s="5"/>
      <c r="AX24" s="5"/>
      <c r="AY24" s="394" t="str">
        <f t="shared" si="2"/>
        <v/>
      </c>
      <c r="AZ24" s="398" t="str">
        <f t="shared" si="3"/>
        <v/>
      </c>
      <c r="BA24" s="392" t="str">
        <f t="shared" si="4"/>
        <v/>
      </c>
      <c r="BB24" s="339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>
      <c r="A25" s="115"/>
      <c r="B25" s="55">
        <v>20</v>
      </c>
      <c r="C25" s="297" t="str">
        <f>IF(นักเรียน!C25="","",นักเรียน!C25)</f>
        <v/>
      </c>
      <c r="D25" s="599" t="str">
        <f>IF(นักเรียน!E25="","",นักเรียน!E25)</f>
        <v/>
      </c>
      <c r="E25" s="600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89" t="str">
        <f t="shared" si="0"/>
        <v/>
      </c>
      <c r="AS25" s="387" t="str">
        <f t="shared" si="1"/>
        <v/>
      </c>
      <c r="AT25" s="52"/>
      <c r="AU25" s="5"/>
      <c r="AV25" s="5"/>
      <c r="AW25" s="5"/>
      <c r="AX25" s="5"/>
      <c r="AY25" s="394" t="str">
        <f t="shared" si="2"/>
        <v/>
      </c>
      <c r="AZ25" s="398" t="str">
        <f t="shared" si="3"/>
        <v/>
      </c>
      <c r="BA25" s="392" t="str">
        <f t="shared" si="4"/>
        <v/>
      </c>
      <c r="BB25" s="339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>
      <c r="A26" s="115"/>
      <c r="B26" s="54">
        <v>21</v>
      </c>
      <c r="C26" s="297" t="str">
        <f>IF(นักเรียน!C26="","",นักเรียน!C26)</f>
        <v/>
      </c>
      <c r="D26" s="599" t="str">
        <f>IF(นักเรียน!E26="","",นักเรียน!E26)</f>
        <v/>
      </c>
      <c r="E26" s="600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89" t="str">
        <f t="shared" si="0"/>
        <v/>
      </c>
      <c r="AS26" s="387" t="str">
        <f t="shared" si="1"/>
        <v/>
      </c>
      <c r="AT26" s="52"/>
      <c r="AU26" s="5"/>
      <c r="AV26" s="5"/>
      <c r="AW26" s="5"/>
      <c r="AX26" s="5"/>
      <c r="AY26" s="394" t="str">
        <f t="shared" si="2"/>
        <v/>
      </c>
      <c r="AZ26" s="398" t="str">
        <f t="shared" si="3"/>
        <v/>
      </c>
      <c r="BA26" s="392" t="str">
        <f t="shared" si="4"/>
        <v/>
      </c>
      <c r="BB26" s="339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>
      <c r="A27" s="115"/>
      <c r="B27" s="55">
        <v>22</v>
      </c>
      <c r="C27" s="297" t="str">
        <f>IF(นักเรียน!C27="","",นักเรียน!C27)</f>
        <v/>
      </c>
      <c r="D27" s="599" t="str">
        <f>IF(นักเรียน!E27="","",นักเรียน!E27)</f>
        <v/>
      </c>
      <c r="E27" s="600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89" t="str">
        <f t="shared" si="0"/>
        <v/>
      </c>
      <c r="AS27" s="387" t="str">
        <f t="shared" si="1"/>
        <v/>
      </c>
      <c r="AT27" s="52"/>
      <c r="AU27" s="5"/>
      <c r="AV27" s="5"/>
      <c r="AW27" s="5"/>
      <c r="AX27" s="5"/>
      <c r="AY27" s="394" t="str">
        <f t="shared" si="2"/>
        <v/>
      </c>
      <c r="AZ27" s="398" t="str">
        <f t="shared" si="3"/>
        <v/>
      </c>
      <c r="BA27" s="392" t="str">
        <f t="shared" si="4"/>
        <v/>
      </c>
      <c r="BB27" s="339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>
      <c r="A28" s="115"/>
      <c r="B28" s="55">
        <v>23</v>
      </c>
      <c r="C28" s="297" t="str">
        <f>IF(นักเรียน!C28="","",นักเรียน!C28)</f>
        <v/>
      </c>
      <c r="D28" s="599" t="str">
        <f>IF(นักเรียน!E28="","",นักเรียน!E28)</f>
        <v/>
      </c>
      <c r="E28" s="600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89" t="str">
        <f t="shared" si="0"/>
        <v/>
      </c>
      <c r="AS28" s="387" t="str">
        <f t="shared" si="1"/>
        <v/>
      </c>
      <c r="AT28" s="52"/>
      <c r="AU28" s="5"/>
      <c r="AV28" s="5"/>
      <c r="AW28" s="5"/>
      <c r="AX28" s="5"/>
      <c r="AY28" s="394" t="str">
        <f t="shared" si="2"/>
        <v/>
      </c>
      <c r="AZ28" s="398" t="str">
        <f t="shared" si="3"/>
        <v/>
      </c>
      <c r="BA28" s="392" t="str">
        <f t="shared" si="4"/>
        <v/>
      </c>
      <c r="BB28" s="339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>
      <c r="A29" s="115"/>
      <c r="B29" s="55">
        <v>24</v>
      </c>
      <c r="C29" s="297" t="str">
        <f>IF(นักเรียน!C29="","",นักเรียน!C29)</f>
        <v/>
      </c>
      <c r="D29" s="599" t="str">
        <f>IF(นักเรียน!E29="","",นักเรียน!E29)</f>
        <v/>
      </c>
      <c r="E29" s="600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89" t="str">
        <f t="shared" si="0"/>
        <v/>
      </c>
      <c r="AS29" s="387" t="str">
        <f t="shared" si="1"/>
        <v/>
      </c>
      <c r="AT29" s="52"/>
      <c r="AU29" s="5"/>
      <c r="AV29" s="5"/>
      <c r="AW29" s="5"/>
      <c r="AX29" s="5"/>
      <c r="AY29" s="394" t="str">
        <f t="shared" si="2"/>
        <v/>
      </c>
      <c r="AZ29" s="398" t="str">
        <f t="shared" si="3"/>
        <v/>
      </c>
      <c r="BA29" s="392" t="str">
        <f t="shared" si="4"/>
        <v/>
      </c>
      <c r="BB29" s="339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>
      <c r="A30" s="115"/>
      <c r="B30" s="54">
        <v>25</v>
      </c>
      <c r="C30" s="297" t="str">
        <f>IF(นักเรียน!C30="","",นักเรียน!C30)</f>
        <v/>
      </c>
      <c r="D30" s="599" t="str">
        <f>IF(นักเรียน!E30="","",นักเรียน!E30)</f>
        <v/>
      </c>
      <c r="E30" s="600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89" t="str">
        <f t="shared" si="0"/>
        <v/>
      </c>
      <c r="AS30" s="387" t="str">
        <f t="shared" si="1"/>
        <v/>
      </c>
      <c r="AT30" s="52"/>
      <c r="AU30" s="5"/>
      <c r="AV30" s="5"/>
      <c r="AW30" s="5"/>
      <c r="AX30" s="5"/>
      <c r="AY30" s="394" t="str">
        <f t="shared" si="2"/>
        <v/>
      </c>
      <c r="AZ30" s="398" t="str">
        <f t="shared" si="3"/>
        <v/>
      </c>
      <c r="BA30" s="392" t="str">
        <f t="shared" si="4"/>
        <v/>
      </c>
      <c r="BB30" s="339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>
      <c r="A31" s="115"/>
      <c r="B31" s="55">
        <v>26</v>
      </c>
      <c r="C31" s="297" t="str">
        <f>IF(นักเรียน!C31="","",นักเรียน!C31)</f>
        <v/>
      </c>
      <c r="D31" s="599" t="str">
        <f>IF(นักเรียน!E31="","",นักเรียน!E31)</f>
        <v/>
      </c>
      <c r="E31" s="600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89" t="str">
        <f t="shared" si="0"/>
        <v/>
      </c>
      <c r="AS31" s="387" t="str">
        <f t="shared" si="1"/>
        <v/>
      </c>
      <c r="AT31" s="52"/>
      <c r="AU31" s="5"/>
      <c r="AV31" s="5"/>
      <c r="AW31" s="5"/>
      <c r="AX31" s="5"/>
      <c r="AY31" s="394" t="str">
        <f t="shared" si="2"/>
        <v/>
      </c>
      <c r="AZ31" s="398" t="str">
        <f t="shared" si="3"/>
        <v/>
      </c>
      <c r="BA31" s="392" t="str">
        <f t="shared" si="4"/>
        <v/>
      </c>
      <c r="BB31" s="339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>
      <c r="A32" s="115"/>
      <c r="B32" s="55">
        <v>27</v>
      </c>
      <c r="C32" s="297" t="str">
        <f>IF(นักเรียน!C32="","",นักเรียน!C32)</f>
        <v/>
      </c>
      <c r="D32" s="599" t="str">
        <f>IF(นักเรียน!E32="","",นักเรียน!E32)</f>
        <v/>
      </c>
      <c r="E32" s="600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89" t="str">
        <f t="shared" si="0"/>
        <v/>
      </c>
      <c r="AS32" s="387" t="str">
        <f t="shared" si="1"/>
        <v/>
      </c>
      <c r="AT32" s="52"/>
      <c r="AU32" s="5"/>
      <c r="AV32" s="5"/>
      <c r="AW32" s="5"/>
      <c r="AX32" s="5"/>
      <c r="AY32" s="394" t="str">
        <f t="shared" si="2"/>
        <v/>
      </c>
      <c r="AZ32" s="398" t="str">
        <f t="shared" si="3"/>
        <v/>
      </c>
      <c r="BA32" s="392" t="str">
        <f t="shared" si="4"/>
        <v/>
      </c>
      <c r="BB32" s="339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>
      <c r="A33" s="115"/>
      <c r="B33" s="55">
        <v>28</v>
      </c>
      <c r="C33" s="297" t="str">
        <f>IF(นักเรียน!C33="","",นักเรียน!C33)</f>
        <v/>
      </c>
      <c r="D33" s="599" t="str">
        <f>IF(นักเรียน!E33="","",นักเรียน!E33)</f>
        <v/>
      </c>
      <c r="E33" s="600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89" t="str">
        <f t="shared" si="0"/>
        <v/>
      </c>
      <c r="AS33" s="387" t="str">
        <f t="shared" si="1"/>
        <v/>
      </c>
      <c r="AT33" s="52"/>
      <c r="AU33" s="5"/>
      <c r="AV33" s="5"/>
      <c r="AW33" s="5"/>
      <c r="AX33" s="5"/>
      <c r="AY33" s="394" t="str">
        <f t="shared" si="2"/>
        <v/>
      </c>
      <c r="AZ33" s="398" t="str">
        <f t="shared" si="3"/>
        <v/>
      </c>
      <c r="BA33" s="392" t="str">
        <f t="shared" si="4"/>
        <v/>
      </c>
      <c r="BB33" s="339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>
      <c r="A34" s="115"/>
      <c r="B34" s="54">
        <v>29</v>
      </c>
      <c r="C34" s="297" t="str">
        <f>IF(นักเรียน!C34="","",นักเรียน!C34)</f>
        <v/>
      </c>
      <c r="D34" s="599" t="str">
        <f>IF(นักเรียน!E34="","",นักเรียน!E34)</f>
        <v/>
      </c>
      <c r="E34" s="600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89" t="str">
        <f t="shared" si="0"/>
        <v/>
      </c>
      <c r="AS34" s="387" t="str">
        <f t="shared" si="1"/>
        <v/>
      </c>
      <c r="AT34" s="52"/>
      <c r="AU34" s="5"/>
      <c r="AV34" s="5"/>
      <c r="AW34" s="5"/>
      <c r="AX34" s="5"/>
      <c r="AY34" s="394" t="str">
        <f t="shared" si="2"/>
        <v/>
      </c>
      <c r="AZ34" s="398" t="str">
        <f t="shared" si="3"/>
        <v/>
      </c>
      <c r="BA34" s="392" t="str">
        <f t="shared" si="4"/>
        <v/>
      </c>
      <c r="BB34" s="339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>
      <c r="A35" s="115"/>
      <c r="B35" s="55">
        <v>30</v>
      </c>
      <c r="C35" s="297" t="str">
        <f>IF(นักเรียน!C35="","",นักเรียน!C35)</f>
        <v/>
      </c>
      <c r="D35" s="599" t="str">
        <f>IF(นักเรียน!E35="","",นักเรียน!E35)</f>
        <v/>
      </c>
      <c r="E35" s="600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89" t="str">
        <f t="shared" si="0"/>
        <v/>
      </c>
      <c r="AS35" s="387" t="str">
        <f t="shared" si="1"/>
        <v/>
      </c>
      <c r="AT35" s="52"/>
      <c r="AU35" s="5"/>
      <c r="AV35" s="5"/>
      <c r="AW35" s="5"/>
      <c r="AX35" s="5"/>
      <c r="AY35" s="394" t="str">
        <f t="shared" si="2"/>
        <v/>
      </c>
      <c r="AZ35" s="398" t="str">
        <f t="shared" si="3"/>
        <v/>
      </c>
      <c r="BA35" s="392" t="str">
        <f t="shared" si="4"/>
        <v/>
      </c>
      <c r="BB35" s="339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>
      <c r="A36" s="115"/>
      <c r="B36" s="55">
        <v>31</v>
      </c>
      <c r="C36" s="297" t="str">
        <f>IF(นักเรียน!C36="","",นักเรียน!C36)</f>
        <v/>
      </c>
      <c r="D36" s="599" t="str">
        <f>IF(นักเรียน!E36="","",นักเรียน!E36)</f>
        <v/>
      </c>
      <c r="E36" s="600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89" t="str">
        <f t="shared" si="0"/>
        <v/>
      </c>
      <c r="AS36" s="387" t="str">
        <f t="shared" si="1"/>
        <v/>
      </c>
      <c r="AT36" s="52"/>
      <c r="AU36" s="5"/>
      <c r="AV36" s="5"/>
      <c r="AW36" s="5"/>
      <c r="AX36" s="5"/>
      <c r="AY36" s="394" t="str">
        <f t="shared" si="2"/>
        <v/>
      </c>
      <c r="AZ36" s="398" t="str">
        <f t="shared" si="3"/>
        <v/>
      </c>
      <c r="BA36" s="392" t="str">
        <f t="shared" si="4"/>
        <v/>
      </c>
      <c r="BB36" s="339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>
      <c r="A37" s="115"/>
      <c r="B37" s="55">
        <v>32</v>
      </c>
      <c r="C37" s="297" t="str">
        <f>IF(นักเรียน!C37="","",นักเรียน!C37)</f>
        <v/>
      </c>
      <c r="D37" s="599" t="str">
        <f>IF(นักเรียน!E37="","",นักเรียน!E37)</f>
        <v/>
      </c>
      <c r="E37" s="600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89" t="str">
        <f t="shared" si="0"/>
        <v/>
      </c>
      <c r="AS37" s="387" t="str">
        <f t="shared" si="1"/>
        <v/>
      </c>
      <c r="AT37" s="52"/>
      <c r="AU37" s="5"/>
      <c r="AV37" s="5"/>
      <c r="AW37" s="5"/>
      <c r="AX37" s="5"/>
      <c r="AY37" s="394" t="str">
        <f t="shared" si="2"/>
        <v/>
      </c>
      <c r="AZ37" s="398" t="str">
        <f t="shared" si="3"/>
        <v/>
      </c>
      <c r="BA37" s="392" t="str">
        <f t="shared" si="4"/>
        <v/>
      </c>
      <c r="BB37" s="339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>
      <c r="A38" s="115"/>
      <c r="B38" s="55">
        <v>33</v>
      </c>
      <c r="C38" s="297" t="str">
        <f>IF(นักเรียน!C38="","",นักเรียน!C38)</f>
        <v/>
      </c>
      <c r="D38" s="599" t="str">
        <f>IF(นักเรียน!E38="","",นักเรียน!E38)</f>
        <v/>
      </c>
      <c r="E38" s="600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89" t="str">
        <f t="shared" si="0"/>
        <v/>
      </c>
      <c r="AS38" s="387" t="str">
        <f t="shared" si="1"/>
        <v/>
      </c>
      <c r="AT38" s="52"/>
      <c r="AU38" s="5"/>
      <c r="AV38" s="5"/>
      <c r="AW38" s="5"/>
      <c r="AX38" s="5"/>
      <c r="AY38" s="394" t="str">
        <f t="shared" si="2"/>
        <v/>
      </c>
      <c r="AZ38" s="398" t="str">
        <f t="shared" si="3"/>
        <v/>
      </c>
      <c r="BA38" s="392" t="str">
        <f t="shared" si="4"/>
        <v/>
      </c>
      <c r="BB38" s="339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>
      <c r="A39" s="115"/>
      <c r="B39" s="55">
        <v>34</v>
      </c>
      <c r="C39" s="297" t="str">
        <f>IF(นักเรียน!C39="","",นักเรียน!C39)</f>
        <v/>
      </c>
      <c r="D39" s="599" t="str">
        <f>IF(นักเรียน!E39="","",นักเรียน!E39)</f>
        <v/>
      </c>
      <c r="E39" s="600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89" t="str">
        <f t="shared" si="0"/>
        <v/>
      </c>
      <c r="AS39" s="387" t="str">
        <f t="shared" si="1"/>
        <v/>
      </c>
      <c r="AT39" s="52"/>
      <c r="AU39" s="5"/>
      <c r="AV39" s="5"/>
      <c r="AW39" s="5"/>
      <c r="AX39" s="5"/>
      <c r="AY39" s="394" t="str">
        <f t="shared" si="2"/>
        <v/>
      </c>
      <c r="AZ39" s="398" t="str">
        <f t="shared" si="3"/>
        <v/>
      </c>
      <c r="BA39" s="392" t="str">
        <f t="shared" si="4"/>
        <v/>
      </c>
      <c r="BB39" s="339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>
      <c r="A40" s="115"/>
      <c r="B40" s="55">
        <v>35</v>
      </c>
      <c r="C40" s="297" t="str">
        <f>IF(นักเรียน!C40="","",นักเรียน!C40)</f>
        <v/>
      </c>
      <c r="D40" s="599" t="str">
        <f>IF(นักเรียน!E40="","",นักเรียน!E40)</f>
        <v/>
      </c>
      <c r="E40" s="600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89" t="str">
        <f t="shared" si="0"/>
        <v/>
      </c>
      <c r="AS40" s="387" t="str">
        <f t="shared" ref="AS40:AS45" si="5">IF(AR40="","",ROUND(AR40/$AR$5*$AS$5,0))</f>
        <v/>
      </c>
      <c r="AT40" s="52"/>
      <c r="AU40" s="5"/>
      <c r="AV40" s="5"/>
      <c r="AW40" s="5"/>
      <c r="AX40" s="5"/>
      <c r="AY40" s="394" t="str">
        <f t="shared" ref="AY40:AY45" si="6">IF(SUM(AT40:AX40),SUM(AT40:AX40),"")</f>
        <v/>
      </c>
      <c r="AZ40" s="398" t="str">
        <f t="shared" ref="AZ40:AZ45" si="7">IF(AY40="","",ROUND(AY40/$AY$5*$AZ$5,0))</f>
        <v/>
      </c>
      <c r="BA40" s="392" t="str">
        <f t="shared" ref="BA40:BA45" si="8">IF(SUM(AS40,AZ40),SUM(AS40,AZ40),"")</f>
        <v/>
      </c>
      <c r="BB40" s="339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>
      <c r="A41" s="115"/>
      <c r="B41" s="55">
        <v>36</v>
      </c>
      <c r="C41" s="297" t="str">
        <f>IF(นักเรียน!C41="","",นักเรียน!C41)</f>
        <v/>
      </c>
      <c r="D41" s="599" t="str">
        <f>IF(นักเรียน!E41="","",นักเรียน!E41)</f>
        <v/>
      </c>
      <c r="E41" s="600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89" t="str">
        <f t="shared" si="0"/>
        <v/>
      </c>
      <c r="AS41" s="387" t="str">
        <f t="shared" si="5"/>
        <v/>
      </c>
      <c r="AT41" s="52"/>
      <c r="AU41" s="5"/>
      <c r="AV41" s="5"/>
      <c r="AW41" s="5"/>
      <c r="AX41" s="5"/>
      <c r="AY41" s="394" t="str">
        <f t="shared" si="6"/>
        <v/>
      </c>
      <c r="AZ41" s="398" t="str">
        <f t="shared" si="7"/>
        <v/>
      </c>
      <c r="BA41" s="392" t="str">
        <f t="shared" si="8"/>
        <v/>
      </c>
      <c r="BB41" s="339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>
      <c r="A42" s="115"/>
      <c r="B42" s="55">
        <v>37</v>
      </c>
      <c r="C42" s="297" t="str">
        <f>IF(นักเรียน!C42="","",นักเรียน!C42)</f>
        <v/>
      </c>
      <c r="D42" s="599" t="str">
        <f>IF(นักเรียน!E42="","",นักเรียน!E42)</f>
        <v/>
      </c>
      <c r="E42" s="600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89" t="str">
        <f t="shared" si="0"/>
        <v/>
      </c>
      <c r="AS42" s="387" t="str">
        <f t="shared" si="5"/>
        <v/>
      </c>
      <c r="AT42" s="52"/>
      <c r="AU42" s="5"/>
      <c r="AV42" s="5"/>
      <c r="AW42" s="5"/>
      <c r="AX42" s="5"/>
      <c r="AY42" s="394" t="str">
        <f t="shared" si="6"/>
        <v/>
      </c>
      <c r="AZ42" s="398" t="str">
        <f t="shared" si="7"/>
        <v/>
      </c>
      <c r="BA42" s="392" t="str">
        <f t="shared" si="8"/>
        <v/>
      </c>
      <c r="BB42" s="339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>
      <c r="A43" s="115"/>
      <c r="B43" s="55">
        <v>38</v>
      </c>
      <c r="C43" s="297" t="str">
        <f>IF(นักเรียน!C43="","",นักเรียน!C43)</f>
        <v/>
      </c>
      <c r="D43" s="599" t="str">
        <f>IF(นักเรียน!E43="","",นักเรียน!E43)</f>
        <v/>
      </c>
      <c r="E43" s="600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89" t="str">
        <f t="shared" si="0"/>
        <v/>
      </c>
      <c r="AS43" s="387" t="str">
        <f t="shared" si="5"/>
        <v/>
      </c>
      <c r="AT43" s="52"/>
      <c r="AU43" s="5"/>
      <c r="AV43" s="5"/>
      <c r="AW43" s="5"/>
      <c r="AX43" s="5"/>
      <c r="AY43" s="394" t="str">
        <f t="shared" si="6"/>
        <v/>
      </c>
      <c r="AZ43" s="398" t="str">
        <f t="shared" si="7"/>
        <v/>
      </c>
      <c r="BA43" s="392" t="str">
        <f t="shared" si="8"/>
        <v/>
      </c>
      <c r="BB43" s="339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>
      <c r="A44" s="115"/>
      <c r="B44" s="55">
        <v>39</v>
      </c>
      <c r="C44" s="297" t="str">
        <f>IF(นักเรียน!C44="","",นักเรียน!C44)</f>
        <v/>
      </c>
      <c r="D44" s="599" t="str">
        <f>IF(นักเรียน!E44="","",นักเรียน!E44)</f>
        <v/>
      </c>
      <c r="E44" s="600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89" t="str">
        <f t="shared" si="0"/>
        <v/>
      </c>
      <c r="AS44" s="387" t="str">
        <f t="shared" si="5"/>
        <v/>
      </c>
      <c r="AT44" s="52"/>
      <c r="AU44" s="5"/>
      <c r="AV44" s="5"/>
      <c r="AW44" s="5"/>
      <c r="AX44" s="5"/>
      <c r="AY44" s="394" t="str">
        <f t="shared" si="6"/>
        <v/>
      </c>
      <c r="AZ44" s="398" t="str">
        <f t="shared" si="7"/>
        <v/>
      </c>
      <c r="BA44" s="392" t="str">
        <f t="shared" si="8"/>
        <v/>
      </c>
      <c r="BB44" s="339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>
      <c r="A45" s="115"/>
      <c r="B45" s="55">
        <v>40</v>
      </c>
      <c r="C45" s="297" t="str">
        <f>IF(นักเรียน!C45="","",นักเรียน!C45)</f>
        <v/>
      </c>
      <c r="D45" s="599" t="str">
        <f>IF(นักเรียน!E45="","",นักเรียน!E45)</f>
        <v/>
      </c>
      <c r="E45" s="600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89" t="str">
        <f t="shared" si="0"/>
        <v/>
      </c>
      <c r="AS45" s="387" t="str">
        <f t="shared" si="5"/>
        <v/>
      </c>
      <c r="AT45" s="52"/>
      <c r="AU45" s="5"/>
      <c r="AV45" s="5"/>
      <c r="AW45" s="5"/>
      <c r="AX45" s="5"/>
      <c r="AY45" s="394" t="str">
        <f t="shared" si="6"/>
        <v/>
      </c>
      <c r="AZ45" s="398" t="str">
        <f t="shared" si="7"/>
        <v/>
      </c>
      <c r="BA45" s="392" t="str">
        <f t="shared" si="8"/>
        <v/>
      </c>
      <c r="BB45" s="339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>
      <c r="A46" s="115"/>
      <c r="B46" s="55">
        <v>41</v>
      </c>
      <c r="C46" s="297" t="str">
        <f>IF(นักเรียน!C46="","",นักเรียน!C46)</f>
        <v/>
      </c>
      <c r="D46" s="599" t="str">
        <f>IF(นักเรียน!E46="","",นักเรียน!E46)</f>
        <v/>
      </c>
      <c r="E46" s="600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389" t="str">
        <f t="shared" ref="AR46:AR55" si="9">IF(SUM(F46:AQ46),SUM(F46:AQ46),"")</f>
        <v/>
      </c>
      <c r="AS46" s="387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4" t="str">
        <f t="shared" ref="AY46:AY55" si="11">IF(SUM(AT46:AX46),SUM(AT46:AX46),"")</f>
        <v/>
      </c>
      <c r="AZ46" s="398" t="str">
        <f t="shared" ref="AZ46:AZ55" si="12">IF(AY46="","",ROUND(AY46/$AY$5*$AZ$5,0))</f>
        <v/>
      </c>
      <c r="BA46" s="392" t="str">
        <f t="shared" ref="BA46:BA55" si="13">IF(SUM(AS46,AZ46),SUM(AS46,AZ46),"")</f>
        <v/>
      </c>
      <c r="BB46" s="339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>
      <c r="A47" s="115"/>
      <c r="B47" s="55">
        <v>42</v>
      </c>
      <c r="C47" s="297" t="str">
        <f>IF(นักเรียน!C47="","",นักเรียน!C47)</f>
        <v/>
      </c>
      <c r="D47" s="599" t="str">
        <f>IF(นักเรียน!E47="","",นักเรียน!E47)</f>
        <v/>
      </c>
      <c r="E47" s="600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389" t="str">
        <f t="shared" si="9"/>
        <v/>
      </c>
      <c r="AS47" s="387" t="str">
        <f t="shared" si="10"/>
        <v/>
      </c>
      <c r="AT47" s="52"/>
      <c r="AU47" s="5"/>
      <c r="AV47" s="5"/>
      <c r="AW47" s="5"/>
      <c r="AX47" s="5"/>
      <c r="AY47" s="394" t="str">
        <f t="shared" si="11"/>
        <v/>
      </c>
      <c r="AZ47" s="398" t="str">
        <f t="shared" si="12"/>
        <v/>
      </c>
      <c r="BA47" s="392" t="str">
        <f t="shared" si="13"/>
        <v/>
      </c>
      <c r="BB47" s="339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>
      <c r="A48" s="115"/>
      <c r="B48" s="55">
        <v>43</v>
      </c>
      <c r="C48" s="297" t="str">
        <f>IF(นักเรียน!C48="","",นักเรียน!C48)</f>
        <v/>
      </c>
      <c r="D48" s="599" t="str">
        <f>IF(นักเรียน!E48="","",นักเรียน!E48)</f>
        <v/>
      </c>
      <c r="E48" s="600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389" t="str">
        <f t="shared" si="9"/>
        <v/>
      </c>
      <c r="AS48" s="387" t="str">
        <f t="shared" si="10"/>
        <v/>
      </c>
      <c r="AT48" s="52"/>
      <c r="AU48" s="5"/>
      <c r="AV48" s="5"/>
      <c r="AW48" s="5"/>
      <c r="AX48" s="5"/>
      <c r="AY48" s="394" t="str">
        <f t="shared" si="11"/>
        <v/>
      </c>
      <c r="AZ48" s="398" t="str">
        <f t="shared" si="12"/>
        <v/>
      </c>
      <c r="BA48" s="392" t="str">
        <f t="shared" si="13"/>
        <v/>
      </c>
      <c r="BB48" s="339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>
      <c r="A49" s="115"/>
      <c r="B49" s="55">
        <v>44</v>
      </c>
      <c r="C49" s="297" t="str">
        <f>IF(นักเรียน!C49="","",นักเรียน!C49)</f>
        <v/>
      </c>
      <c r="D49" s="599" t="str">
        <f>IF(นักเรียน!E49="","",นักเรียน!E49)</f>
        <v/>
      </c>
      <c r="E49" s="600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389" t="str">
        <f t="shared" si="9"/>
        <v/>
      </c>
      <c r="AS49" s="387" t="str">
        <f t="shared" si="10"/>
        <v/>
      </c>
      <c r="AT49" s="52"/>
      <c r="AU49" s="5"/>
      <c r="AV49" s="5"/>
      <c r="AW49" s="5"/>
      <c r="AX49" s="5"/>
      <c r="AY49" s="394" t="str">
        <f t="shared" si="11"/>
        <v/>
      </c>
      <c r="AZ49" s="398" t="str">
        <f t="shared" si="12"/>
        <v/>
      </c>
      <c r="BA49" s="392" t="str">
        <f t="shared" si="13"/>
        <v/>
      </c>
      <c r="BB49" s="339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>
      <c r="A50" s="115"/>
      <c r="B50" s="55">
        <v>45</v>
      </c>
      <c r="C50" s="297" t="str">
        <f>IF(นักเรียน!C50="","",นักเรียน!C50)</f>
        <v/>
      </c>
      <c r="D50" s="599" t="str">
        <f>IF(นักเรียน!E50="","",นักเรียน!E50)</f>
        <v/>
      </c>
      <c r="E50" s="600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389" t="str">
        <f t="shared" si="9"/>
        <v/>
      </c>
      <c r="AS50" s="387" t="str">
        <f t="shared" si="10"/>
        <v/>
      </c>
      <c r="AT50" s="52"/>
      <c r="AU50" s="5"/>
      <c r="AV50" s="5"/>
      <c r="AW50" s="5"/>
      <c r="AX50" s="5"/>
      <c r="AY50" s="394" t="str">
        <f t="shared" si="11"/>
        <v/>
      </c>
      <c r="AZ50" s="398" t="str">
        <f t="shared" si="12"/>
        <v/>
      </c>
      <c r="BA50" s="392" t="str">
        <f t="shared" si="13"/>
        <v/>
      </c>
      <c r="BB50" s="339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>
      <c r="A51" s="115"/>
      <c r="B51" s="55">
        <v>46</v>
      </c>
      <c r="C51" s="297" t="str">
        <f>IF(นักเรียน!C51="","",นักเรียน!C51)</f>
        <v/>
      </c>
      <c r="D51" s="599" t="str">
        <f>IF(นักเรียน!E51="","",นักเรียน!E51)</f>
        <v/>
      </c>
      <c r="E51" s="600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389" t="str">
        <f t="shared" si="9"/>
        <v/>
      </c>
      <c r="AS51" s="387" t="str">
        <f t="shared" si="10"/>
        <v/>
      </c>
      <c r="AT51" s="52"/>
      <c r="AU51" s="5"/>
      <c r="AV51" s="5"/>
      <c r="AW51" s="5"/>
      <c r="AX51" s="5"/>
      <c r="AY51" s="394" t="str">
        <f t="shared" si="11"/>
        <v/>
      </c>
      <c r="AZ51" s="398" t="str">
        <f t="shared" si="12"/>
        <v/>
      </c>
      <c r="BA51" s="392" t="str">
        <f t="shared" si="13"/>
        <v/>
      </c>
      <c r="BB51" s="339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>
      <c r="A52" s="115"/>
      <c r="B52" s="55">
        <v>47</v>
      </c>
      <c r="C52" s="297" t="str">
        <f>IF(นักเรียน!C52="","",นักเรียน!C52)</f>
        <v/>
      </c>
      <c r="D52" s="599" t="str">
        <f>IF(นักเรียน!E52="","",นักเรียน!E52)</f>
        <v/>
      </c>
      <c r="E52" s="600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389" t="str">
        <f t="shared" si="9"/>
        <v/>
      </c>
      <c r="AS52" s="387" t="str">
        <f t="shared" si="10"/>
        <v/>
      </c>
      <c r="AT52" s="52"/>
      <c r="AU52" s="5"/>
      <c r="AV52" s="5"/>
      <c r="AW52" s="5"/>
      <c r="AX52" s="5"/>
      <c r="AY52" s="394" t="str">
        <f t="shared" si="11"/>
        <v/>
      </c>
      <c r="AZ52" s="398" t="str">
        <f t="shared" si="12"/>
        <v/>
      </c>
      <c r="BA52" s="392" t="str">
        <f t="shared" si="13"/>
        <v/>
      </c>
      <c r="BB52" s="339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>
      <c r="A53" s="115"/>
      <c r="B53" s="55">
        <v>48</v>
      </c>
      <c r="C53" s="297" t="str">
        <f>IF(นักเรียน!C53="","",นักเรียน!C53)</f>
        <v/>
      </c>
      <c r="D53" s="599" t="str">
        <f>IF(นักเรียน!E53="","",นักเรียน!E53)</f>
        <v/>
      </c>
      <c r="E53" s="600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389" t="str">
        <f t="shared" si="9"/>
        <v/>
      </c>
      <c r="AS53" s="387" t="str">
        <f t="shared" si="10"/>
        <v/>
      </c>
      <c r="AT53" s="52"/>
      <c r="AU53" s="5"/>
      <c r="AV53" s="5"/>
      <c r="AW53" s="5"/>
      <c r="AX53" s="5"/>
      <c r="AY53" s="394" t="str">
        <f t="shared" si="11"/>
        <v/>
      </c>
      <c r="AZ53" s="398" t="str">
        <f t="shared" si="12"/>
        <v/>
      </c>
      <c r="BA53" s="392" t="str">
        <f t="shared" si="13"/>
        <v/>
      </c>
      <c r="BB53" s="339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>
      <c r="A54" s="115"/>
      <c r="B54" s="55">
        <v>49</v>
      </c>
      <c r="C54" s="297" t="str">
        <f>IF(นักเรียน!C54="","",นักเรียน!C54)</f>
        <v/>
      </c>
      <c r="D54" s="599" t="str">
        <f>IF(นักเรียน!E54="","",นักเรียน!E54)</f>
        <v/>
      </c>
      <c r="E54" s="600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389" t="str">
        <f t="shared" si="9"/>
        <v/>
      </c>
      <c r="AS54" s="387" t="str">
        <f t="shared" si="10"/>
        <v/>
      </c>
      <c r="AT54" s="52"/>
      <c r="AU54" s="5"/>
      <c r="AV54" s="5"/>
      <c r="AW54" s="5"/>
      <c r="AX54" s="5"/>
      <c r="AY54" s="394" t="str">
        <f t="shared" si="11"/>
        <v/>
      </c>
      <c r="AZ54" s="398" t="str">
        <f t="shared" si="12"/>
        <v/>
      </c>
      <c r="BA54" s="392" t="str">
        <f t="shared" si="13"/>
        <v/>
      </c>
      <c r="BB54" s="339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>
      <c r="A55" s="115"/>
      <c r="B55" s="55">
        <v>50</v>
      </c>
      <c r="C55" s="297" t="str">
        <f>IF(นักเรียน!C55="","",นักเรียน!C55)</f>
        <v/>
      </c>
      <c r="D55" s="599" t="str">
        <f>IF(นักเรียน!E55="","",นักเรียน!E55)</f>
        <v/>
      </c>
      <c r="E55" s="600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389" t="str">
        <f t="shared" si="9"/>
        <v/>
      </c>
      <c r="AS55" s="387" t="str">
        <f t="shared" si="10"/>
        <v/>
      </c>
      <c r="AT55" s="52"/>
      <c r="AU55" s="5"/>
      <c r="AV55" s="5"/>
      <c r="AW55" s="5"/>
      <c r="AX55" s="5"/>
      <c r="AY55" s="394" t="str">
        <f t="shared" si="11"/>
        <v/>
      </c>
      <c r="AZ55" s="398" t="str">
        <f t="shared" si="12"/>
        <v/>
      </c>
      <c r="BA55" s="392" t="str">
        <f t="shared" si="13"/>
        <v/>
      </c>
      <c r="BB55" s="339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5"/>
      <c r="B1" s="137"/>
      <c r="C1" s="137"/>
      <c r="D1" s="115"/>
      <c r="E1" s="115"/>
      <c r="F1" s="641" t="s">
        <v>378</v>
      </c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115"/>
      <c r="BF1" s="115"/>
      <c r="BG1" s="115"/>
      <c r="BH1" s="115"/>
      <c r="BI1" s="115"/>
    </row>
    <row r="2" spans="1:61" ht="18" customHeight="1" thickBot="1">
      <c r="A2" s="115"/>
      <c r="B2" s="630" t="s">
        <v>0</v>
      </c>
      <c r="C2" s="630" t="s">
        <v>1</v>
      </c>
      <c r="D2" s="632" t="s">
        <v>2</v>
      </c>
      <c r="E2" s="364"/>
      <c r="F2" s="635" t="str">
        <f>"การวัดผลปลายปี รายวิชา "&amp;Home!C11&amp;" "&amp;Home!C12</f>
        <v xml:space="preserve">การวัดผลปลายปี รายวิชา  </v>
      </c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7"/>
      <c r="AA2" s="635" t="str">
        <f>F2</f>
        <v xml:space="preserve">การวัดผลปลายปี รายวิชา  </v>
      </c>
      <c r="AB2" s="636"/>
      <c r="AC2" s="636"/>
      <c r="AD2" s="636"/>
      <c r="AE2" s="636"/>
      <c r="AF2" s="636"/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7"/>
      <c r="AT2" s="652" t="s">
        <v>129</v>
      </c>
      <c r="AU2" s="653"/>
      <c r="AV2" s="653"/>
      <c r="AW2" s="653"/>
      <c r="AX2" s="653"/>
      <c r="AY2" s="653"/>
      <c r="AZ2" s="654"/>
      <c r="BA2" s="649" t="s">
        <v>131</v>
      </c>
      <c r="BB2" s="646" t="s">
        <v>130</v>
      </c>
      <c r="BC2" s="647" t="s">
        <v>60</v>
      </c>
      <c r="BD2" s="644" t="s">
        <v>145</v>
      </c>
      <c r="BE2" s="115"/>
      <c r="BF2" s="115"/>
      <c r="BG2" s="115"/>
      <c r="BH2" s="115"/>
      <c r="BI2" s="115"/>
    </row>
    <row r="3" spans="1:61" s="4" customFormat="1" ht="18" customHeight="1">
      <c r="A3" s="137"/>
      <c r="B3" s="630"/>
      <c r="C3" s="630"/>
      <c r="D3" s="632"/>
      <c r="E3" s="365"/>
      <c r="F3" s="63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40"/>
      <c r="AA3" s="638" t="str">
        <f>F3</f>
        <v>คะแนนหน่วยการเรียนรู้ ภาคเรียนที่ 2</v>
      </c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376" t="s">
        <v>4</v>
      </c>
      <c r="AS3" s="64" t="s">
        <v>5</v>
      </c>
      <c r="AT3" s="642" t="s">
        <v>132</v>
      </c>
      <c r="AU3" s="643"/>
      <c r="AV3" s="643"/>
      <c r="AW3" s="643"/>
      <c r="AX3" s="643"/>
      <c r="AY3" s="643"/>
      <c r="AZ3" s="381" t="s">
        <v>5</v>
      </c>
      <c r="BA3" s="650"/>
      <c r="BB3" s="646"/>
      <c r="BC3" s="647"/>
      <c r="BD3" s="644"/>
      <c r="BE3" s="137"/>
      <c r="BF3" s="137"/>
      <c r="BG3" s="137"/>
      <c r="BH3" s="137"/>
      <c r="BI3" s="137"/>
    </row>
    <row r="4" spans="1:61" ht="18" customHeight="1">
      <c r="A4" s="115"/>
      <c r="B4" s="630"/>
      <c r="C4" s="630"/>
      <c r="D4" s="633"/>
      <c r="E4" s="345" t="str">
        <f>คะแนน1!E4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77" t="s">
        <v>6</v>
      </c>
      <c r="AS4" s="67" t="s">
        <v>6</v>
      </c>
      <c r="AT4" s="371" t="s">
        <v>7</v>
      </c>
      <c r="AU4" s="6" t="s">
        <v>8</v>
      </c>
      <c r="AV4" s="6"/>
      <c r="AW4" s="6"/>
      <c r="AX4" s="6"/>
      <c r="AY4" s="331" t="s">
        <v>4</v>
      </c>
      <c r="AZ4" s="382" t="s">
        <v>6</v>
      </c>
      <c r="BA4" s="651"/>
      <c r="BB4" s="646"/>
      <c r="BC4" s="647"/>
      <c r="BD4" s="644"/>
      <c r="BE4" s="115"/>
      <c r="BF4" s="115"/>
      <c r="BG4" s="115"/>
      <c r="BH4" s="115"/>
      <c r="BI4" s="115"/>
    </row>
    <row r="5" spans="1:61" ht="18" customHeight="1" thickBot="1">
      <c r="A5" s="115"/>
      <c r="B5" s="631"/>
      <c r="C5" s="631"/>
      <c r="D5" s="634"/>
      <c r="E5" s="34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78" t="str">
        <f t="shared" ref="AR5:AR45" si="0">IF(SUM(F5:AQ5),SUM(F5:AQ5),"")</f>
        <v/>
      </c>
      <c r="AS5" s="68">
        <f>Home!E15</f>
        <v>70</v>
      </c>
      <c r="AT5" s="372"/>
      <c r="AU5" s="8"/>
      <c r="AV5" s="8"/>
      <c r="AW5" s="8"/>
      <c r="AX5" s="8"/>
      <c r="AY5" s="332" t="str">
        <f>IF(SUM(AT5:AX5),SUM(AT5:AX5),"")</f>
        <v/>
      </c>
      <c r="AZ5" s="380">
        <f>Home!E16</f>
        <v>30</v>
      </c>
      <c r="BA5" s="333">
        <f>SUM(AS5,AZ5)</f>
        <v>100</v>
      </c>
      <c r="BB5" s="369">
        <f>SUM(คะแนน1!BA5,BA5)/2</f>
        <v>100</v>
      </c>
      <c r="BC5" s="648"/>
      <c r="BD5" s="645"/>
      <c r="BE5" s="115"/>
      <c r="BF5" s="115"/>
      <c r="BG5" s="115"/>
      <c r="BH5" s="115"/>
      <c r="BI5" s="115"/>
    </row>
    <row r="6" spans="1:61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77" t="str">
        <f t="shared" si="0"/>
        <v/>
      </c>
      <c r="AS6" s="368" t="str">
        <f t="shared" ref="AS6:AS45" si="1">IF(AR6="","",ROUND(AR6/$AR$5*$AS$5,0))</f>
        <v/>
      </c>
      <c r="AT6" s="366"/>
      <c r="AU6" s="10"/>
      <c r="AV6" s="10"/>
      <c r="AW6" s="10"/>
      <c r="AX6" s="10"/>
      <c r="AY6" s="69" t="str">
        <f>IF(SUM(AT6:AX6),SUM(AT6:AX6),"")</f>
        <v/>
      </c>
      <c r="AZ6" s="368" t="str">
        <f t="shared" ref="AZ6:AZ45" si="2">IF(AY6="","",ROUND(AY6/$AY$5*$AZ$5,0))</f>
        <v/>
      </c>
      <c r="BA6" s="379" t="str">
        <f>IF(SUM(AS6,AZ6),SUM(AS6,AZ6),"")</f>
        <v/>
      </c>
      <c r="BB6" s="370" t="str">
        <f>IF(ROUND(SUM(คะแนน1!BA6,BA6)/2,0),ROUND(SUM(คะแนน1!BA6,BA6)/2,0),"")</f>
        <v/>
      </c>
      <c r="BC6" s="341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77" t="str">
        <f t="shared" si="0"/>
        <v/>
      </c>
      <c r="AS7" s="368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8" t="str">
        <f t="shared" si="2"/>
        <v/>
      </c>
      <c r="BA7" s="379" t="str">
        <f t="shared" ref="BA7:BA45" si="4">IF(SUM(AS7,AZ7),SUM(AS7,AZ7),"")</f>
        <v/>
      </c>
      <c r="BB7" s="370" t="str">
        <f>IF(ROUND(SUM(คะแนน1!BA7,BA7)/2,0),ROUND(SUM(คะแนน1!BA7,BA7)/2,0),"")</f>
        <v/>
      </c>
      <c r="BC7" s="341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77" t="str">
        <f t="shared" si="0"/>
        <v/>
      </c>
      <c r="AS8" s="368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8" t="str">
        <f t="shared" si="2"/>
        <v/>
      </c>
      <c r="BA8" s="379" t="str">
        <f t="shared" si="4"/>
        <v/>
      </c>
      <c r="BB8" s="370" t="str">
        <f>IF(ROUND(SUM(คะแนน1!BA8,BA8)/2,0),ROUND(SUM(คะแนน1!BA8,BA8)/2,0),"")</f>
        <v/>
      </c>
      <c r="BC8" s="341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77" t="str">
        <f t="shared" si="0"/>
        <v/>
      </c>
      <c r="AS9" s="368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8" t="str">
        <f t="shared" si="2"/>
        <v/>
      </c>
      <c r="BA9" s="379" t="str">
        <f t="shared" si="4"/>
        <v/>
      </c>
      <c r="BB9" s="370" t="str">
        <f>IF(ROUND(SUM(คะแนน1!BA9,BA9)/2,0),ROUND(SUM(คะแนน1!BA9,BA9)/2,0),"")</f>
        <v/>
      </c>
      <c r="BC9" s="341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77" t="str">
        <f t="shared" si="0"/>
        <v/>
      </c>
      <c r="AS10" s="368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8" t="str">
        <f t="shared" si="2"/>
        <v/>
      </c>
      <c r="BA10" s="379" t="str">
        <f t="shared" si="4"/>
        <v/>
      </c>
      <c r="BB10" s="370" t="str">
        <f>IF(ROUND(SUM(คะแนน1!BA10,BA10)/2,0),ROUND(SUM(คะแนน1!BA10,BA10)/2,0),"")</f>
        <v/>
      </c>
      <c r="BC10" s="341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77" t="str">
        <f t="shared" si="0"/>
        <v/>
      </c>
      <c r="AS11" s="368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8" t="str">
        <f t="shared" si="2"/>
        <v/>
      </c>
      <c r="BA11" s="379" t="str">
        <f t="shared" si="4"/>
        <v/>
      </c>
      <c r="BB11" s="370" t="str">
        <f>IF(ROUND(SUM(คะแนน1!BA11,BA11)/2,0),ROUND(SUM(คะแนน1!BA11,BA11)/2,0),"")</f>
        <v/>
      </c>
      <c r="BC11" s="341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77" t="str">
        <f t="shared" si="0"/>
        <v/>
      </c>
      <c r="AS12" s="368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8" t="str">
        <f t="shared" si="2"/>
        <v/>
      </c>
      <c r="BA12" s="379" t="str">
        <f t="shared" si="4"/>
        <v/>
      </c>
      <c r="BB12" s="370" t="str">
        <f>IF(ROUND(SUM(คะแนน1!BA12,BA12)/2,0),ROUND(SUM(คะแนน1!BA12,BA12)/2,0),"")</f>
        <v/>
      </c>
      <c r="BC12" s="341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77" t="str">
        <f t="shared" si="0"/>
        <v/>
      </c>
      <c r="AS13" s="368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8" t="str">
        <f t="shared" si="2"/>
        <v/>
      </c>
      <c r="BA13" s="379" t="str">
        <f t="shared" si="4"/>
        <v/>
      </c>
      <c r="BB13" s="370" t="str">
        <f>IF(ROUND(SUM(คะแนน1!BA13,BA13)/2,0),ROUND(SUM(คะแนน1!BA13,BA13)/2,0),"")</f>
        <v/>
      </c>
      <c r="BC13" s="341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77" t="str">
        <f t="shared" si="0"/>
        <v/>
      </c>
      <c r="AS14" s="368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8" t="str">
        <f t="shared" si="2"/>
        <v/>
      </c>
      <c r="BA14" s="379" t="str">
        <f t="shared" si="4"/>
        <v/>
      </c>
      <c r="BB14" s="370" t="str">
        <f>IF(ROUND(SUM(คะแนน1!BA14,BA14)/2,0),ROUND(SUM(คะแนน1!BA14,BA14)/2,0),"")</f>
        <v/>
      </c>
      <c r="BC14" s="341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77" t="str">
        <f t="shared" si="0"/>
        <v/>
      </c>
      <c r="AS15" s="368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8" t="str">
        <f t="shared" si="2"/>
        <v/>
      </c>
      <c r="BA15" s="379" t="str">
        <f t="shared" si="4"/>
        <v/>
      </c>
      <c r="BB15" s="370" t="str">
        <f>IF(ROUND(SUM(คะแนน1!BA15,BA15)/2,0),ROUND(SUM(คะแนน1!BA15,BA15)/2,0),"")</f>
        <v/>
      </c>
      <c r="BC15" s="341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77" t="str">
        <f t="shared" si="0"/>
        <v/>
      </c>
      <c r="AS16" s="368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8" t="str">
        <f t="shared" si="2"/>
        <v/>
      </c>
      <c r="BA16" s="379" t="str">
        <f t="shared" si="4"/>
        <v/>
      </c>
      <c r="BB16" s="370" t="str">
        <f>IF(ROUND(SUM(คะแนน1!BA16,BA16)/2,0),ROUND(SUM(คะแนน1!BA16,BA16)/2,0),"")</f>
        <v/>
      </c>
      <c r="BC16" s="341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77" t="str">
        <f t="shared" si="0"/>
        <v/>
      </c>
      <c r="AS17" s="368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8" t="str">
        <f t="shared" si="2"/>
        <v/>
      </c>
      <c r="BA17" s="379" t="str">
        <f t="shared" si="4"/>
        <v/>
      </c>
      <c r="BB17" s="370" t="str">
        <f>IF(ROUND(SUM(คะแนน1!BA17,BA17)/2,0),ROUND(SUM(คะแนน1!BA17,BA17)/2,0),"")</f>
        <v/>
      </c>
      <c r="BC17" s="341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77" t="str">
        <f t="shared" si="0"/>
        <v/>
      </c>
      <c r="AS18" s="368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8" t="str">
        <f t="shared" si="2"/>
        <v/>
      </c>
      <c r="BA18" s="379" t="str">
        <f t="shared" si="4"/>
        <v/>
      </c>
      <c r="BB18" s="370" t="str">
        <f>IF(ROUND(SUM(คะแนน1!BA18,BA18)/2,0),ROUND(SUM(คะแนน1!BA18,BA18)/2,0),"")</f>
        <v/>
      </c>
      <c r="BC18" s="341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77" t="str">
        <f t="shared" si="0"/>
        <v/>
      </c>
      <c r="AS19" s="368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8" t="str">
        <f t="shared" si="2"/>
        <v/>
      </c>
      <c r="BA19" s="379" t="str">
        <f t="shared" si="4"/>
        <v/>
      </c>
      <c r="BB19" s="370" t="str">
        <f>IF(ROUND(SUM(คะแนน1!BA19,BA19)/2,0),ROUND(SUM(คะแนน1!BA19,BA19)/2,0),"")</f>
        <v/>
      </c>
      <c r="BC19" s="341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77" t="str">
        <f t="shared" si="0"/>
        <v/>
      </c>
      <c r="AS20" s="368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8" t="str">
        <f t="shared" si="2"/>
        <v/>
      </c>
      <c r="BA20" s="379" t="str">
        <f t="shared" si="4"/>
        <v/>
      </c>
      <c r="BB20" s="370" t="str">
        <f>IF(ROUND(SUM(คะแนน1!BA20,BA20)/2,0),ROUND(SUM(คะแนน1!BA20,BA20)/2,0),"")</f>
        <v/>
      </c>
      <c r="BC20" s="341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77" t="str">
        <f t="shared" si="0"/>
        <v/>
      </c>
      <c r="AS21" s="368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8" t="str">
        <f t="shared" si="2"/>
        <v/>
      </c>
      <c r="BA21" s="379" t="str">
        <f t="shared" si="4"/>
        <v/>
      </c>
      <c r="BB21" s="370" t="str">
        <f>IF(ROUND(SUM(คะแนน1!BA21,BA21)/2,0),ROUND(SUM(คะแนน1!BA21,BA21)/2,0),"")</f>
        <v/>
      </c>
      <c r="BC21" s="341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77" t="str">
        <f t="shared" si="0"/>
        <v/>
      </c>
      <c r="AS22" s="368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8" t="str">
        <f t="shared" si="2"/>
        <v/>
      </c>
      <c r="BA22" s="379" t="str">
        <f t="shared" si="4"/>
        <v/>
      </c>
      <c r="BB22" s="370" t="str">
        <f>IF(ROUND(SUM(คะแนน1!BA22,BA22)/2,0),ROUND(SUM(คะแนน1!BA22,BA22)/2,0),"")</f>
        <v/>
      </c>
      <c r="BC22" s="341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77" t="str">
        <f t="shared" si="0"/>
        <v/>
      </c>
      <c r="AS23" s="368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8" t="str">
        <f t="shared" si="2"/>
        <v/>
      </c>
      <c r="BA23" s="379" t="str">
        <f t="shared" si="4"/>
        <v/>
      </c>
      <c r="BB23" s="370" t="str">
        <f>IF(ROUND(SUM(คะแนน1!BA23,BA23)/2,0),ROUND(SUM(คะแนน1!BA23,BA23)/2,0),"")</f>
        <v/>
      </c>
      <c r="BC23" s="341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77" t="str">
        <f t="shared" si="0"/>
        <v/>
      </c>
      <c r="AS24" s="368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8" t="str">
        <f t="shared" si="2"/>
        <v/>
      </c>
      <c r="BA24" s="379" t="str">
        <f t="shared" si="4"/>
        <v/>
      </c>
      <c r="BB24" s="370" t="str">
        <f>IF(ROUND(SUM(คะแนน1!BA24,BA24)/2,0),ROUND(SUM(คะแนน1!BA24,BA24)/2,0),"")</f>
        <v/>
      </c>
      <c r="BC24" s="341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77" t="str">
        <f t="shared" si="0"/>
        <v/>
      </c>
      <c r="AS25" s="368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8" t="str">
        <f t="shared" si="2"/>
        <v/>
      </c>
      <c r="BA25" s="379" t="str">
        <f t="shared" si="4"/>
        <v/>
      </c>
      <c r="BB25" s="370" t="str">
        <f>IF(ROUND(SUM(คะแนน1!BA25,BA25)/2,0),ROUND(SUM(คะแนน1!BA25,BA25)/2,0),"")</f>
        <v/>
      </c>
      <c r="BC25" s="341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77" t="str">
        <f t="shared" si="0"/>
        <v/>
      </c>
      <c r="AS26" s="368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8" t="str">
        <f t="shared" si="2"/>
        <v/>
      </c>
      <c r="BA26" s="379" t="str">
        <f t="shared" si="4"/>
        <v/>
      </c>
      <c r="BB26" s="370" t="str">
        <f>IF(ROUND(SUM(คะแนน1!BA26,BA26)/2,0),ROUND(SUM(คะแนน1!BA26,BA26)/2,0),"")</f>
        <v/>
      </c>
      <c r="BC26" s="341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77" t="str">
        <f t="shared" si="0"/>
        <v/>
      </c>
      <c r="AS27" s="368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8" t="str">
        <f t="shared" si="2"/>
        <v/>
      </c>
      <c r="BA27" s="379" t="str">
        <f t="shared" si="4"/>
        <v/>
      </c>
      <c r="BB27" s="370" t="str">
        <f>IF(ROUND(SUM(คะแนน1!BA27,BA27)/2,0),ROUND(SUM(คะแนน1!BA27,BA27)/2,0),"")</f>
        <v/>
      </c>
      <c r="BC27" s="341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77" t="str">
        <f t="shared" si="0"/>
        <v/>
      </c>
      <c r="AS28" s="368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8" t="str">
        <f t="shared" si="2"/>
        <v/>
      </c>
      <c r="BA28" s="379" t="str">
        <f t="shared" si="4"/>
        <v/>
      </c>
      <c r="BB28" s="370" t="str">
        <f>IF(ROUND(SUM(คะแนน1!BA28,BA28)/2,0),ROUND(SUM(คะแนน1!BA28,BA28)/2,0),"")</f>
        <v/>
      </c>
      <c r="BC28" s="341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77" t="str">
        <f t="shared" si="0"/>
        <v/>
      </c>
      <c r="AS29" s="368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8" t="str">
        <f t="shared" si="2"/>
        <v/>
      </c>
      <c r="BA29" s="379" t="str">
        <f t="shared" si="4"/>
        <v/>
      </c>
      <c r="BB29" s="370" t="str">
        <f>IF(ROUND(SUM(คะแนน1!BA29,BA29)/2,0),ROUND(SUM(คะแนน1!BA29,BA29)/2,0),"")</f>
        <v/>
      </c>
      <c r="BC29" s="341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77" t="str">
        <f t="shared" si="0"/>
        <v/>
      </c>
      <c r="AS30" s="368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8" t="str">
        <f t="shared" si="2"/>
        <v/>
      </c>
      <c r="BA30" s="379" t="str">
        <f t="shared" si="4"/>
        <v/>
      </c>
      <c r="BB30" s="370" t="str">
        <f>IF(ROUND(SUM(คะแนน1!BA30,BA30)/2,0),ROUND(SUM(คะแนน1!BA30,BA30)/2,0),"")</f>
        <v/>
      </c>
      <c r="BC30" s="341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77" t="str">
        <f t="shared" si="0"/>
        <v/>
      </c>
      <c r="AS31" s="368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8" t="str">
        <f t="shared" si="2"/>
        <v/>
      </c>
      <c r="BA31" s="379" t="str">
        <f t="shared" si="4"/>
        <v/>
      </c>
      <c r="BB31" s="370" t="str">
        <f>IF(ROUND(SUM(คะแนน1!BA31,BA31)/2,0),ROUND(SUM(คะแนน1!BA31,BA31)/2,0),"")</f>
        <v/>
      </c>
      <c r="BC31" s="341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77" t="str">
        <f t="shared" si="0"/>
        <v/>
      </c>
      <c r="AS32" s="368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8" t="str">
        <f t="shared" si="2"/>
        <v/>
      </c>
      <c r="BA32" s="379" t="str">
        <f t="shared" si="4"/>
        <v/>
      </c>
      <c r="BB32" s="370" t="str">
        <f>IF(ROUND(SUM(คะแนน1!BA32,BA32)/2,0),ROUND(SUM(คะแนน1!BA32,BA32)/2,0),"")</f>
        <v/>
      </c>
      <c r="BC32" s="341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77" t="str">
        <f t="shared" si="0"/>
        <v/>
      </c>
      <c r="AS33" s="368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8" t="str">
        <f t="shared" si="2"/>
        <v/>
      </c>
      <c r="BA33" s="379" t="str">
        <f t="shared" si="4"/>
        <v/>
      </c>
      <c r="BB33" s="370" t="str">
        <f>IF(ROUND(SUM(คะแนน1!BA33,BA33)/2,0),ROUND(SUM(คะแนน1!BA33,BA33)/2,0),"")</f>
        <v/>
      </c>
      <c r="BC33" s="341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77" t="str">
        <f t="shared" si="0"/>
        <v/>
      </c>
      <c r="AS34" s="368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8" t="str">
        <f t="shared" si="2"/>
        <v/>
      </c>
      <c r="BA34" s="379" t="str">
        <f t="shared" si="4"/>
        <v/>
      </c>
      <c r="BB34" s="370" t="str">
        <f>IF(ROUND(SUM(คะแนน1!BA34,BA34)/2,0),ROUND(SUM(คะแนน1!BA34,BA34)/2,0),"")</f>
        <v/>
      </c>
      <c r="BC34" s="341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77" t="str">
        <f t="shared" si="0"/>
        <v/>
      </c>
      <c r="AS35" s="368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8" t="str">
        <f t="shared" si="2"/>
        <v/>
      </c>
      <c r="BA35" s="379" t="str">
        <f t="shared" si="4"/>
        <v/>
      </c>
      <c r="BB35" s="370" t="str">
        <f>IF(ROUND(SUM(คะแนน1!BA35,BA35)/2,0),ROUND(SUM(คะแนน1!BA35,BA35)/2,0),"")</f>
        <v/>
      </c>
      <c r="BC35" s="341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77" t="str">
        <f t="shared" si="0"/>
        <v/>
      </c>
      <c r="AS36" s="368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8" t="str">
        <f t="shared" si="2"/>
        <v/>
      </c>
      <c r="BA36" s="379" t="str">
        <f t="shared" si="4"/>
        <v/>
      </c>
      <c r="BB36" s="370" t="str">
        <f>IF(ROUND(SUM(คะแนน1!BA36,BA36)/2,0),ROUND(SUM(คะแนน1!BA36,BA36)/2,0),"")</f>
        <v/>
      </c>
      <c r="BC36" s="341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77" t="str">
        <f t="shared" si="0"/>
        <v/>
      </c>
      <c r="AS37" s="368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8" t="str">
        <f t="shared" si="2"/>
        <v/>
      </c>
      <c r="BA37" s="379" t="str">
        <f t="shared" si="4"/>
        <v/>
      </c>
      <c r="BB37" s="370" t="str">
        <f>IF(ROUND(SUM(คะแนน1!BA37,BA37)/2,0),ROUND(SUM(คะแนน1!BA37,BA37)/2,0),"")</f>
        <v/>
      </c>
      <c r="BC37" s="341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77" t="str">
        <f t="shared" si="0"/>
        <v/>
      </c>
      <c r="AS38" s="368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8" t="str">
        <f t="shared" si="2"/>
        <v/>
      </c>
      <c r="BA38" s="379" t="str">
        <f t="shared" si="4"/>
        <v/>
      </c>
      <c r="BB38" s="370" t="str">
        <f>IF(ROUND(SUM(คะแนน1!BA38,BA38)/2,0),ROUND(SUM(คะแนน1!BA38,BA38)/2,0),"")</f>
        <v/>
      </c>
      <c r="BC38" s="341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77" t="str">
        <f t="shared" si="0"/>
        <v/>
      </c>
      <c r="AS39" s="368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8" t="str">
        <f t="shared" si="2"/>
        <v/>
      </c>
      <c r="BA39" s="379" t="str">
        <f t="shared" si="4"/>
        <v/>
      </c>
      <c r="BB39" s="370" t="str">
        <f>IF(ROUND(SUM(คะแนน1!BA39,BA39)/2,0),ROUND(SUM(คะแนน1!BA39,BA39)/2,0),"")</f>
        <v/>
      </c>
      <c r="BC39" s="341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77" t="str">
        <f t="shared" si="0"/>
        <v/>
      </c>
      <c r="AS40" s="368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8" t="str">
        <f t="shared" si="2"/>
        <v/>
      </c>
      <c r="BA40" s="379" t="str">
        <f t="shared" si="4"/>
        <v/>
      </c>
      <c r="BB40" s="370" t="str">
        <f>IF(ROUND(SUM(คะแนน1!BA40,BA40)/2,0),ROUND(SUM(คะแนน1!BA40,BA40)/2,0),"")</f>
        <v/>
      </c>
      <c r="BC40" s="341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77" t="str">
        <f t="shared" si="0"/>
        <v/>
      </c>
      <c r="AS41" s="368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8" t="str">
        <f t="shared" si="2"/>
        <v/>
      </c>
      <c r="BA41" s="379" t="str">
        <f t="shared" si="4"/>
        <v/>
      </c>
      <c r="BB41" s="370" t="str">
        <f>IF(ROUND(SUM(คะแนน1!BA41,BA41)/2,0),ROUND(SUM(คะแนน1!BA41,BA41)/2,0),"")</f>
        <v/>
      </c>
      <c r="BC41" s="341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77" t="str">
        <f t="shared" si="0"/>
        <v/>
      </c>
      <c r="AS42" s="368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8" t="str">
        <f t="shared" si="2"/>
        <v/>
      </c>
      <c r="BA42" s="379" t="str">
        <f t="shared" si="4"/>
        <v/>
      </c>
      <c r="BB42" s="370" t="str">
        <f>IF(ROUND(SUM(คะแนน1!BA42,BA42)/2,0),ROUND(SUM(คะแนน1!BA42,BA42)/2,0),"")</f>
        <v/>
      </c>
      <c r="BC42" s="341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77" t="str">
        <f t="shared" si="0"/>
        <v/>
      </c>
      <c r="AS43" s="368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8" t="str">
        <f t="shared" si="2"/>
        <v/>
      </c>
      <c r="BA43" s="379" t="str">
        <f t="shared" si="4"/>
        <v/>
      </c>
      <c r="BB43" s="370" t="str">
        <f>IF(ROUND(SUM(คะแนน1!BA43,BA43)/2,0),ROUND(SUM(คะแนน1!BA43,BA43)/2,0),"")</f>
        <v/>
      </c>
      <c r="BC43" s="341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77" t="str">
        <f t="shared" si="0"/>
        <v/>
      </c>
      <c r="AS44" s="368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8" t="str">
        <f t="shared" si="2"/>
        <v/>
      </c>
      <c r="BA44" s="379" t="str">
        <f t="shared" si="4"/>
        <v/>
      </c>
      <c r="BB44" s="370" t="str">
        <f>IF(ROUND(SUM(คะแนน1!BA44,BA44)/2,0),ROUND(SUM(คะแนน1!BA44,BA44)/2,0),"")</f>
        <v/>
      </c>
      <c r="BC44" s="341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77" t="str">
        <f t="shared" si="0"/>
        <v/>
      </c>
      <c r="AS45" s="368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8" t="str">
        <f t="shared" si="2"/>
        <v/>
      </c>
      <c r="BA45" s="379" t="str">
        <f t="shared" si="4"/>
        <v/>
      </c>
      <c r="BB45" s="370" t="str">
        <f>IF(ROUND(SUM(คะแนน1!BA45,BA45)/2,0),ROUND(SUM(คะแนน1!BA45,BA45)/2,0),"")</f>
        <v/>
      </c>
      <c r="BC45" s="341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>
      <c r="A46" s="115"/>
      <c r="B46" s="47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474" t="str">
        <f t="shared" ref="AR46:AR55" si="5">IF(SUM(F46:AQ46),SUM(F46:AQ46),"")</f>
        <v/>
      </c>
      <c r="AS46" s="368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8" t="str">
        <f t="shared" ref="AZ46:AZ55" si="8">IF(AY46="","",ROUND(AY46/$AY$5*$AZ$5,0))</f>
        <v/>
      </c>
      <c r="BA46" s="379" t="str">
        <f t="shared" ref="BA46:BA55" si="9">IF(SUM(AS46,AZ46),SUM(AS46,AZ46),"")</f>
        <v/>
      </c>
      <c r="BB46" s="370" t="str">
        <f>IF(ROUND(SUM(คะแนน1!BA46,BA46)/2,0),ROUND(SUM(คะแนน1!BA46,BA46)/2,0),"")</f>
        <v/>
      </c>
      <c r="BC46" s="341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>
      <c r="A47" s="115"/>
      <c r="B47" s="47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474" t="str">
        <f t="shared" si="5"/>
        <v/>
      </c>
      <c r="AS47" s="368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8" t="str">
        <f t="shared" si="8"/>
        <v/>
      </c>
      <c r="BA47" s="379" t="str">
        <f t="shared" si="9"/>
        <v/>
      </c>
      <c r="BB47" s="370" t="str">
        <f>IF(ROUND(SUM(คะแนน1!BA47,BA47)/2,0),ROUND(SUM(คะแนน1!BA47,BA47)/2,0),"")</f>
        <v/>
      </c>
      <c r="BC47" s="341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>
      <c r="A48" s="115"/>
      <c r="B48" s="47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474" t="str">
        <f t="shared" si="5"/>
        <v/>
      </c>
      <c r="AS48" s="368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8" t="str">
        <f t="shared" si="8"/>
        <v/>
      </c>
      <c r="BA48" s="379" t="str">
        <f t="shared" si="9"/>
        <v/>
      </c>
      <c r="BB48" s="370" t="str">
        <f>IF(ROUND(SUM(คะแนน1!BA48,BA48)/2,0),ROUND(SUM(คะแนน1!BA48,BA48)/2,0),"")</f>
        <v/>
      </c>
      <c r="BC48" s="341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>
      <c r="A49" s="115"/>
      <c r="B49" s="47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474" t="str">
        <f t="shared" si="5"/>
        <v/>
      </c>
      <c r="AS49" s="368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8" t="str">
        <f t="shared" si="8"/>
        <v/>
      </c>
      <c r="BA49" s="379" t="str">
        <f t="shared" si="9"/>
        <v/>
      </c>
      <c r="BB49" s="370" t="str">
        <f>IF(ROUND(SUM(คะแนน1!BA49,BA49)/2,0),ROUND(SUM(คะแนน1!BA49,BA49)/2,0),"")</f>
        <v/>
      </c>
      <c r="BC49" s="341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>
      <c r="A50" s="115"/>
      <c r="B50" s="47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474" t="str">
        <f t="shared" si="5"/>
        <v/>
      </c>
      <c r="AS50" s="368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8" t="str">
        <f t="shared" si="8"/>
        <v/>
      </c>
      <c r="BA50" s="379" t="str">
        <f t="shared" si="9"/>
        <v/>
      </c>
      <c r="BB50" s="370" t="str">
        <f>IF(ROUND(SUM(คะแนน1!BA50,BA50)/2,0),ROUND(SUM(คะแนน1!BA50,BA50)/2,0),"")</f>
        <v/>
      </c>
      <c r="BC50" s="341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>
      <c r="A51" s="115"/>
      <c r="B51" s="47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474" t="str">
        <f t="shared" si="5"/>
        <v/>
      </c>
      <c r="AS51" s="368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8" t="str">
        <f t="shared" si="8"/>
        <v/>
      </c>
      <c r="BA51" s="379" t="str">
        <f t="shared" si="9"/>
        <v/>
      </c>
      <c r="BB51" s="370" t="str">
        <f>IF(ROUND(SUM(คะแนน1!BA51,BA51)/2,0),ROUND(SUM(คะแนน1!BA51,BA51)/2,0),"")</f>
        <v/>
      </c>
      <c r="BC51" s="341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>
      <c r="A52" s="115"/>
      <c r="B52" s="47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474" t="str">
        <f t="shared" si="5"/>
        <v/>
      </c>
      <c r="AS52" s="368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8" t="str">
        <f t="shared" si="8"/>
        <v/>
      </c>
      <c r="BA52" s="379" t="str">
        <f t="shared" si="9"/>
        <v/>
      </c>
      <c r="BB52" s="370" t="str">
        <f>IF(ROUND(SUM(คะแนน1!BA52,BA52)/2,0),ROUND(SUM(คะแนน1!BA52,BA52)/2,0),"")</f>
        <v/>
      </c>
      <c r="BC52" s="341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>
      <c r="A53" s="115"/>
      <c r="B53" s="47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474" t="str">
        <f t="shared" si="5"/>
        <v/>
      </c>
      <c r="AS53" s="368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8" t="str">
        <f t="shared" si="8"/>
        <v/>
      </c>
      <c r="BA53" s="379" t="str">
        <f t="shared" si="9"/>
        <v/>
      </c>
      <c r="BB53" s="370" t="str">
        <f>IF(ROUND(SUM(คะแนน1!BA53,BA53)/2,0),ROUND(SUM(คะแนน1!BA53,BA53)/2,0),"")</f>
        <v/>
      </c>
      <c r="BC53" s="341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>
      <c r="A54" s="115"/>
      <c r="B54" s="47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474" t="str">
        <f t="shared" si="5"/>
        <v/>
      </c>
      <c r="AS54" s="368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8" t="str">
        <f t="shared" si="8"/>
        <v/>
      </c>
      <c r="BA54" s="379" t="str">
        <f t="shared" si="9"/>
        <v/>
      </c>
      <c r="BB54" s="370" t="str">
        <f>IF(ROUND(SUM(คะแนน1!BA54,BA54)/2,0),ROUND(SUM(คะแนน1!BA54,BA54)/2,0),"")</f>
        <v/>
      </c>
      <c r="BC54" s="341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>
      <c r="A55" s="115"/>
      <c r="B55" s="47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474" t="str">
        <f t="shared" si="5"/>
        <v/>
      </c>
      <c r="AS55" s="368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8" t="str">
        <f t="shared" si="8"/>
        <v/>
      </c>
      <c r="BA55" s="379" t="str">
        <f t="shared" si="9"/>
        <v/>
      </c>
      <c r="BB55" s="370" t="str">
        <f>IF(ROUND(SUM(คะแนน1!BA55,BA55)/2,0),ROUND(SUM(คะแนน1!BA55,BA55)/2,0),"")</f>
        <v/>
      </c>
      <c r="BC55" s="341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Windows User</cp:lastModifiedBy>
  <cp:lastPrinted>2014-11-26T13:35:25Z</cp:lastPrinted>
  <dcterms:created xsi:type="dcterms:W3CDTF">2004-09-09T07:11:14Z</dcterms:created>
  <dcterms:modified xsi:type="dcterms:W3CDTF">2014-12-01T13:34:37Z</dcterms:modified>
</cp:coreProperties>
</file>