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95" windowWidth="11715" windowHeight="5205" tabRatio="813" firstSheet="1" activeTab="6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4519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53"/>
  <c r="AZ51"/>
  <c r="AZ49"/>
  <c r="AZ47"/>
  <c r="AZ43"/>
  <c r="AZ41"/>
  <c r="AZ39"/>
  <c r="AZ37"/>
  <c r="AZ33"/>
  <c r="AZ31"/>
  <c r="AZ29"/>
  <c r="AZ27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S40" s="1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S8" s="1"/>
  <c r="AQ9"/>
  <c r="AR9"/>
  <c r="AR6"/>
  <c r="AQ6"/>
  <c r="AS6" s="1"/>
  <c r="AR5"/>
  <c r="AQ5"/>
  <c r="AS24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M53" s="1"/>
  <c r="N53" s="1"/>
  <c r="P53"/>
  <c r="Q53" s="1"/>
  <c r="R53" s="1"/>
  <c r="X53"/>
  <c r="F54"/>
  <c r="G54"/>
  <c r="H54" s="1"/>
  <c r="I54" s="1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 s="1"/>
  <c r="P46" s="1"/>
  <c r="O47" i="56" s="1"/>
  <c r="R46" i="47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 s="1"/>
  <c r="P48" s="1"/>
  <c r="O49" i="56" s="1"/>
  <c r="R48" i="47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/>
  <c r="AR50"/>
  <c r="AS50" s="1"/>
  <c r="AR51"/>
  <c r="AS51"/>
  <c r="AR52"/>
  <c r="AS52" s="1"/>
  <c r="AR53"/>
  <c r="AS53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M46" i="50" l="1"/>
  <c r="T46" s="1"/>
  <c r="U46" s="1"/>
  <c r="M54"/>
  <c r="N54" s="1"/>
  <c r="J55" i="56" s="1"/>
  <c r="AS54" i="47"/>
  <c r="AS52"/>
  <c r="AS50"/>
  <c r="AT50" s="1"/>
  <c r="U51" i="56" s="1"/>
  <c r="AS48" i="47"/>
  <c r="AS46"/>
  <c r="AS44"/>
  <c r="AS42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S16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T20" s="1"/>
  <c r="U21" i="56" s="1"/>
  <c r="AS12" i="47"/>
  <c r="AT12" s="1"/>
  <c r="U13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Q53" i="56" s="1"/>
  <c r="J51" i="47"/>
  <c r="AH50"/>
  <c r="AI50" s="1"/>
  <c r="AJ50" s="1"/>
  <c r="X50"/>
  <c r="Y50" s="1"/>
  <c r="Q51" i="56" s="1"/>
  <c r="J47" i="47"/>
  <c r="AN47"/>
  <c r="AO47" s="1"/>
  <c r="T48" i="56" s="1"/>
  <c r="AS22" i="47"/>
  <c r="AS18"/>
  <c r="AT18" s="1"/>
  <c r="U19" i="56" s="1"/>
  <c r="AS14" i="47"/>
  <c r="AS10"/>
  <c r="AC54"/>
  <c r="AD54" s="1"/>
  <c r="R55" i="56" s="1"/>
  <c r="X54" i="47"/>
  <c r="Y54" s="1"/>
  <c r="Z54" s="1"/>
  <c r="O54"/>
  <c r="P54" s="1"/>
  <c r="O55" i="56" s="1"/>
  <c r="AN53" i="47"/>
  <c r="AO53" s="1"/>
  <c r="T54" i="56" s="1"/>
  <c r="J53" i="47"/>
  <c r="K53" s="1"/>
  <c r="O52"/>
  <c r="P52" s="1"/>
  <c r="O53" i="56" s="1"/>
  <c r="O51" i="47"/>
  <c r="P51" s="1"/>
  <c r="O52" i="56" s="1"/>
  <c r="O50" i="47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T50" i="50"/>
  <c r="U50" s="1"/>
  <c r="V50" s="1"/>
  <c r="P53" i="56"/>
  <c r="U52" i="47"/>
  <c r="P51" i="56"/>
  <c r="U50" i="47"/>
  <c r="AP47"/>
  <c r="K53" i="56"/>
  <c r="S52" i="50"/>
  <c r="K48" i="56"/>
  <c r="S47" i="50"/>
  <c r="AN55" i="47"/>
  <c r="AO55" s="1"/>
  <c r="AP55" s="1"/>
  <c r="J52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S55" i="56" s="1"/>
  <c r="O53" i="47"/>
  <c r="P53" s="1"/>
  <c r="Q53" s="1"/>
  <c r="AC52"/>
  <c r="AD52" s="1"/>
  <c r="AP51"/>
  <c r="AC51"/>
  <c r="AD51" s="1"/>
  <c r="AC50"/>
  <c r="AD50" s="1"/>
  <c r="AP49"/>
  <c r="AC49"/>
  <c r="AD49" s="1"/>
  <c r="Z49"/>
  <c r="J49"/>
  <c r="AH48"/>
  <c r="AI48" s="1"/>
  <c r="S49" i="56" s="1"/>
  <c r="X48" i="47"/>
  <c r="Y48" s="1"/>
  <c r="Q49" i="56" s="1"/>
  <c r="U48" i="47"/>
  <c r="J48"/>
  <c r="K48" s="1"/>
  <c r="O47"/>
  <c r="P47" s="1"/>
  <c r="O48" i="56" s="1"/>
  <c r="X46" i="47"/>
  <c r="Y46" s="1"/>
  <c r="Z46" s="1"/>
  <c r="U46"/>
  <c r="J46"/>
  <c r="H51" i="50"/>
  <c r="I51" s="1"/>
  <c r="O49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S51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T23" s="1"/>
  <c r="U24" i="56" s="1"/>
  <c r="AS21" i="47"/>
  <c r="AS19"/>
  <c r="AT19" s="1"/>
  <c r="U20" i="56" s="1"/>
  <c r="AS17" i="47"/>
  <c r="AT17" s="1"/>
  <c r="U18" i="56" s="1"/>
  <c r="AS15" i="47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/>
  <c r="Z48"/>
  <c r="Q47" i="56"/>
  <c r="K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Q54" i="47"/>
  <c r="R54" i="56"/>
  <c r="AE47" i="47"/>
  <c r="K47"/>
  <c r="AJ54"/>
  <c r="P52" i="56"/>
  <c r="U51" i="47"/>
  <c r="K51"/>
  <c r="P50" i="56"/>
  <c r="U49" i="47"/>
  <c r="L55" i="56"/>
  <c r="M54" i="49"/>
  <c r="L51" i="56"/>
  <c r="M50" i="49"/>
  <c r="L49" i="56"/>
  <c r="M48" i="49"/>
  <c r="L47" i="56"/>
  <c r="M46" i="49"/>
  <c r="T52" i="50"/>
  <c r="U52" s="1"/>
  <c r="K50" i="56"/>
  <c r="S49" i="50"/>
  <c r="I48"/>
  <c r="J48" i="56"/>
  <c r="K47"/>
  <c r="S46" i="50"/>
  <c r="P56" i="56"/>
  <c r="U55" i="47"/>
  <c r="J54"/>
  <c r="P54" i="56"/>
  <c r="U53" i="47"/>
  <c r="Q51"/>
  <c r="Q49"/>
  <c r="P48" i="56"/>
  <c r="U47" i="47"/>
  <c r="L53" i="56"/>
  <c r="M52" i="49"/>
  <c r="I55" i="56"/>
  <c r="J54" i="50"/>
  <c r="K54" i="56"/>
  <c r="S53" i="50"/>
  <c r="J54" i="56"/>
  <c r="O53" i="50"/>
  <c r="AN54" i="47"/>
  <c r="AO54" s="1"/>
  <c r="AN52"/>
  <c r="AO52" s="1"/>
  <c r="K52"/>
  <c r="AN50"/>
  <c r="AO50" s="1"/>
  <c r="AN48"/>
  <c r="AO48" s="1"/>
  <c r="Q48"/>
  <c r="AJ47"/>
  <c r="AN46"/>
  <c r="AO46" s="1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N46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21" i="47"/>
  <c r="U22" i="56" s="1"/>
  <c r="AT16" i="47"/>
  <c r="U17" i="56" s="1"/>
  <c r="AT14" i="47"/>
  <c r="U15" i="56" s="1"/>
  <c r="AT10" i="47"/>
  <c r="U11" i="56" s="1"/>
  <c r="AT8" i="4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J52" i="56" l="1"/>
  <c r="Z52" i="47"/>
  <c r="AJ49"/>
  <c r="AJ53"/>
  <c r="AJ48"/>
  <c r="Q47"/>
  <c r="Z51"/>
  <c r="AJ51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V46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51" i="50"/>
  <c r="W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V48" i="50" l="1"/>
  <c r="V49"/>
  <c r="BB46" i="42"/>
  <c r="BC46" s="1"/>
  <c r="H47" i="56" s="1"/>
  <c r="E49"/>
  <c r="BB47" i="42"/>
  <c r="BC47" s="1"/>
  <c r="H48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7" l="1"/>
  <c r="G48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D21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D17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D13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D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D23"/>
  <c r="C23"/>
  <c r="X22"/>
  <c r="D22"/>
  <c r="C22"/>
  <c r="X21"/>
  <c r="D21"/>
  <c r="C21"/>
  <c r="X20"/>
  <c r="D20"/>
  <c r="C20"/>
  <c r="X19"/>
  <c r="D19"/>
  <c r="C19"/>
  <c r="X18"/>
  <c r="D18"/>
  <c r="C18"/>
  <c r="X17"/>
  <c r="D17"/>
  <c r="C17"/>
  <c r="X16"/>
  <c r="D16"/>
  <c r="C16"/>
  <c r="X15"/>
  <c r="D15"/>
  <c r="C15"/>
  <c r="X14"/>
  <c r="D14"/>
  <c r="C14"/>
  <c r="X13"/>
  <c r="D13"/>
  <c r="C13"/>
  <c r="X12"/>
  <c r="D12"/>
  <c r="C12"/>
  <c r="X11"/>
  <c r="D11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9" i="49" l="1"/>
  <c r="L10" i="56" s="1"/>
  <c r="L13" i="49"/>
  <c r="L14" i="56" s="1"/>
  <c r="L17" i="49"/>
  <c r="L18" i="56" s="1"/>
  <c r="L21" i="49"/>
  <c r="L22" i="56" s="1"/>
  <c r="Y9" i="48"/>
  <c r="V10" i="56" s="1"/>
  <c r="Y17" i="48"/>
  <c r="V18" i="56" s="1"/>
  <c r="Y10" i="48"/>
  <c r="V11" i="56" s="1"/>
  <c r="Y22" i="48"/>
  <c r="V23" i="56" s="1"/>
  <c r="Y12" i="48"/>
  <c r="V13" i="56" s="1"/>
  <c r="Y16" i="48"/>
  <c r="V17" i="56" s="1"/>
  <c r="Y20" i="48"/>
  <c r="V21" i="56" s="1"/>
  <c r="T8" i="47"/>
  <c r="P9" i="56" s="1"/>
  <c r="Y13" i="48"/>
  <c r="V14" i="56" s="1"/>
  <c r="Y21" i="48"/>
  <c r="V22" i="56" s="1"/>
  <c r="Y14" i="48"/>
  <c r="V15" i="56" s="1"/>
  <c r="Y18" i="48"/>
  <c r="V19" i="56" s="1"/>
  <c r="Y11" i="48"/>
  <c r="V12" i="56" s="1"/>
  <c r="Y15" i="48"/>
  <c r="V16" i="56" s="1"/>
  <c r="Y19" i="48"/>
  <c r="V20" i="56" s="1"/>
  <c r="Y23" i="48"/>
  <c r="V24" i="56" s="1"/>
  <c r="J5" i="47"/>
  <c r="K6" s="1"/>
  <c r="N7" i="56" s="1"/>
  <c r="O5" i="47"/>
  <c r="J6"/>
  <c r="O6"/>
  <c r="P6" s="1"/>
  <c r="X7"/>
  <c r="AC7"/>
  <c r="AH7"/>
  <c r="AN7"/>
  <c r="J8"/>
  <c r="K8" s="1"/>
  <c r="N9" i="56" s="1"/>
  <c r="O8" i="47"/>
  <c r="P8" s="1"/>
  <c r="O9" i="56" s="1"/>
  <c r="X9" i="47"/>
  <c r="AC9"/>
  <c r="AH9"/>
  <c r="AN9"/>
  <c r="J10"/>
  <c r="O10"/>
  <c r="P10" s="1"/>
  <c r="O11" i="56" s="1"/>
  <c r="X11" i="47"/>
  <c r="Y11" s="1"/>
  <c r="Q12" i="56" s="1"/>
  <c r="AC11" i="47"/>
  <c r="AH11"/>
  <c r="AN11"/>
  <c r="AO11" s="1"/>
  <c r="T12" i="56" s="1"/>
  <c r="J12" i="47"/>
  <c r="O12"/>
  <c r="P12" s="1"/>
  <c r="O13" i="56" s="1"/>
  <c r="X13" i="47"/>
  <c r="AC13"/>
  <c r="AH13"/>
  <c r="AN13"/>
  <c r="J14"/>
  <c r="O14"/>
  <c r="P14" s="1"/>
  <c r="O15" i="56" s="1"/>
  <c r="X15" i="47"/>
  <c r="Y15" s="1"/>
  <c r="Q16" i="56" s="1"/>
  <c r="AC15" i="47"/>
  <c r="AH15"/>
  <c r="AN15"/>
  <c r="AO15" s="1"/>
  <c r="T16" i="56" s="1"/>
  <c r="J16" i="47"/>
  <c r="O16"/>
  <c r="P16" s="1"/>
  <c r="O17" i="56" s="1"/>
  <c r="X17" i="47"/>
  <c r="AC17"/>
  <c r="AH17"/>
  <c r="AN17"/>
  <c r="J18"/>
  <c r="O18"/>
  <c r="P18" s="1"/>
  <c r="O19" i="56" s="1"/>
  <c r="X19" i="47"/>
  <c r="Y19" s="1"/>
  <c r="Q20" i="56" s="1"/>
  <c r="AC19" i="47"/>
  <c r="AH19"/>
  <c r="AN19"/>
  <c r="AO19" s="1"/>
  <c r="T20" i="56" s="1"/>
  <c r="J20" i="47"/>
  <c r="O20"/>
  <c r="P20" s="1"/>
  <c r="O21" i="56" s="1"/>
  <c r="X21" i="47"/>
  <c r="AC21"/>
  <c r="AH21"/>
  <c r="AN21"/>
  <c r="J22"/>
  <c r="O22"/>
  <c r="P22" s="1"/>
  <c r="O23" i="56" s="1"/>
  <c r="X23" i="47"/>
  <c r="Y23" s="1"/>
  <c r="Q24" i="56" s="1"/>
  <c r="AC23" i="47"/>
  <c r="AH23"/>
  <c r="AN23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H7"/>
  <c r="I7" s="1"/>
  <c r="I8" i="56" s="1"/>
  <c r="M7" i="50"/>
  <c r="N7" s="1"/>
  <c r="J8" i="56" s="1"/>
  <c r="H8" i="50"/>
  <c r="M8"/>
  <c r="H9"/>
  <c r="I9" s="1"/>
  <c r="I10" i="56" s="1"/>
  <c r="M9" i="50"/>
  <c r="N9" s="1"/>
  <c r="J10" i="56" s="1"/>
  <c r="H10" i="50"/>
  <c r="M10"/>
  <c r="H11"/>
  <c r="I11" s="1"/>
  <c r="I12" i="56" s="1"/>
  <c r="M11" i="50"/>
  <c r="N11" s="1"/>
  <c r="J12" i="56" s="1"/>
  <c r="H12" i="50"/>
  <c r="M12"/>
  <c r="H13"/>
  <c r="I13" s="1"/>
  <c r="I14" i="56" s="1"/>
  <c r="M13" i="50"/>
  <c r="N13" s="1"/>
  <c r="J14" i="56" s="1"/>
  <c r="H14" i="50"/>
  <c r="M14"/>
  <c r="H15"/>
  <c r="I15" s="1"/>
  <c r="I16" i="56" s="1"/>
  <c r="M15" i="50"/>
  <c r="N15" s="1"/>
  <c r="J16" i="56" s="1"/>
  <c r="H16" i="50"/>
  <c r="M16"/>
  <c r="H17"/>
  <c r="I17" s="1"/>
  <c r="I18" i="56" s="1"/>
  <c r="M17" i="50"/>
  <c r="N17" s="1"/>
  <c r="J18" i="56" s="1"/>
  <c r="H18" i="50"/>
  <c r="M18"/>
  <c r="H19"/>
  <c r="I19" s="1"/>
  <c r="I20" i="56" s="1"/>
  <c r="M19" i="50"/>
  <c r="N19" s="1"/>
  <c r="J20" i="56" s="1"/>
  <c r="H20" i="50"/>
  <c r="M20"/>
  <c r="H21"/>
  <c r="I21" s="1"/>
  <c r="I22" i="56" s="1"/>
  <c r="M21" i="50"/>
  <c r="N21" s="1"/>
  <c r="J22" i="56" s="1"/>
  <c r="H22" i="50"/>
  <c r="M22"/>
  <c r="H23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O8" s="1"/>
  <c r="T9" i="56" s="1"/>
  <c r="AC6" i="47"/>
  <c r="AH6"/>
  <c r="AI6" s="1"/>
  <c r="S7" i="56" s="1"/>
  <c r="AN6" i="47"/>
  <c r="AO6" s="1"/>
  <c r="T7" i="56" s="1"/>
  <c r="J7" i="47"/>
  <c r="O7"/>
  <c r="X8"/>
  <c r="AC8"/>
  <c r="AH8"/>
  <c r="AI8" s="1"/>
  <c r="S9" i="56" s="1"/>
  <c r="AN8" i="47"/>
  <c r="J9"/>
  <c r="O9"/>
  <c r="P9" s="1"/>
  <c r="O10" i="56" s="1"/>
  <c r="X10" i="47"/>
  <c r="Y10" s="1"/>
  <c r="Q11" i="56" s="1"/>
  <c r="AC10" i="47"/>
  <c r="AH10"/>
  <c r="AI10" s="1"/>
  <c r="S11" i="56" s="1"/>
  <c r="AN10" i="47"/>
  <c r="AO10" s="1"/>
  <c r="T11" i="56" s="1"/>
  <c r="J11" i="47"/>
  <c r="O11"/>
  <c r="X12"/>
  <c r="Y12" s="1"/>
  <c r="Q13" i="56" s="1"/>
  <c r="AC12" i="47"/>
  <c r="AH12"/>
  <c r="AN12"/>
  <c r="J13"/>
  <c r="O13"/>
  <c r="P13" s="1"/>
  <c r="O14" i="56" s="1"/>
  <c r="X14" i="47"/>
  <c r="Y14" s="1"/>
  <c r="Q15" i="56" s="1"/>
  <c r="AC14" i="47"/>
  <c r="AH14"/>
  <c r="AI14" s="1"/>
  <c r="S15" i="56" s="1"/>
  <c r="AN14" i="47"/>
  <c r="AO14" s="1"/>
  <c r="T15" i="56" s="1"/>
  <c r="J15" i="47"/>
  <c r="O15"/>
  <c r="X16"/>
  <c r="Y16" s="1"/>
  <c r="Q17" i="56" s="1"/>
  <c r="AC16" i="47"/>
  <c r="AH16"/>
  <c r="AN16"/>
  <c r="J17"/>
  <c r="O17"/>
  <c r="P17" s="1"/>
  <c r="O18" i="56" s="1"/>
  <c r="X18" i="47"/>
  <c r="Y18" s="1"/>
  <c r="Q19" i="56" s="1"/>
  <c r="AC18" i="47"/>
  <c r="AH18"/>
  <c r="AI18" s="1"/>
  <c r="S19" i="56" s="1"/>
  <c r="AN18" i="47"/>
  <c r="AO18" s="1"/>
  <c r="T19" i="56" s="1"/>
  <c r="J19" i="47"/>
  <c r="O19"/>
  <c r="X20"/>
  <c r="Y20" s="1"/>
  <c r="Q21" i="56" s="1"/>
  <c r="AC20" i="47"/>
  <c r="AH20"/>
  <c r="AN20"/>
  <c r="J21"/>
  <c r="K21" s="1"/>
  <c r="N22" i="56" s="1"/>
  <c r="O21" i="47"/>
  <c r="P21" s="1"/>
  <c r="O22" i="56" s="1"/>
  <c r="X22" i="47"/>
  <c r="Y22" s="1"/>
  <c r="Q23" i="56" s="1"/>
  <c r="AC22" i="47"/>
  <c r="AH22"/>
  <c r="AI22" s="1"/>
  <c r="S23" i="56" s="1"/>
  <c r="AN22" i="47"/>
  <c r="AO22" s="1"/>
  <c r="T23" i="56" s="1"/>
  <c r="J23" i="47"/>
  <c r="O23"/>
  <c r="X24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13" i="47"/>
  <c r="N14" i="56" s="1"/>
  <c r="K14" i="47"/>
  <c r="N15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/>
  <c r="W12" i="56" s="1"/>
  <c r="Z13" i="48"/>
  <c r="AA13"/>
  <c r="W14" i="56" s="1"/>
  <c r="Z14" i="48"/>
  <c r="AA14"/>
  <c r="W15" i="56" s="1"/>
  <c r="Z15" i="48"/>
  <c r="AA15"/>
  <c r="W16" i="56" s="1"/>
  <c r="Z16" i="48"/>
  <c r="Z17"/>
  <c r="AA17"/>
  <c r="W18" i="56" s="1"/>
  <c r="Z19" i="48"/>
  <c r="AA19"/>
  <c r="W20" i="56" s="1"/>
  <c r="Z20" i="48"/>
  <c r="AA20"/>
  <c r="W21" i="56" s="1"/>
  <c r="Z21" i="48"/>
  <c r="AA21"/>
  <c r="W22" i="56" s="1"/>
  <c r="Z23" i="48"/>
  <c r="Z24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D6" i="47"/>
  <c r="R7" i="56" s="1"/>
  <c r="Y7" i="47"/>
  <c r="Q8" i="56" s="1"/>
  <c r="P7" i="47"/>
  <c r="O8" i="56" s="1"/>
  <c r="Y6" i="48"/>
  <c r="V7" i="56" s="1"/>
  <c r="Y7" i="48"/>
  <c r="V8" i="56" s="1"/>
  <c r="Y8" i="48"/>
  <c r="V9" i="56" s="1"/>
  <c r="K9" i="47"/>
  <c r="N10" i="56" s="1"/>
  <c r="I10" i="50"/>
  <c r="I11" i="56" s="1"/>
  <c r="Z10" i="48"/>
  <c r="AA10"/>
  <c r="W11" i="56" s="1"/>
  <c r="AA8" i="48"/>
  <c r="W9" i="56" s="1"/>
  <c r="AA7" i="48"/>
  <c r="W8" i="56" s="1"/>
  <c r="M7" i="49"/>
  <c r="N7"/>
  <c r="M8" i="56" s="1"/>
  <c r="M8" i="49"/>
  <c r="N8"/>
  <c r="M10"/>
  <c r="N10"/>
  <c r="M11" i="56" s="1"/>
  <c r="M11" i="49"/>
  <c r="N11"/>
  <c r="M12" i="56" s="1"/>
  <c r="M12" i="49"/>
  <c r="N12"/>
  <c r="M13" i="56" s="1"/>
  <c r="M13" i="49"/>
  <c r="M14"/>
  <c r="N14"/>
  <c r="M15" i="56" s="1"/>
  <c r="M15" i="49"/>
  <c r="N15"/>
  <c r="M16"/>
  <c r="N16"/>
  <c r="M17" i="56" s="1"/>
  <c r="M17" i="49"/>
  <c r="N17"/>
  <c r="M18" i="56" s="1"/>
  <c r="M18" i="49"/>
  <c r="N18"/>
  <c r="M19" i="56" s="1"/>
  <c r="M19" i="49"/>
  <c r="N19"/>
  <c r="M20" i="56" s="1"/>
  <c r="M20" i="49"/>
  <c r="N20"/>
  <c r="M21" i="56" s="1"/>
  <c r="M21" i="49"/>
  <c r="N21"/>
  <c r="M22" i="56" s="1"/>
  <c r="M22" i="49"/>
  <c r="N22"/>
  <c r="M23" i="56" s="1"/>
  <c r="M23" i="49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 i="56" s="1"/>
  <c r="M39" i="4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 i="56" s="1"/>
  <c r="M45" i="49"/>
  <c r="N45"/>
  <c r="M46" i="56" s="1"/>
  <c r="Z6" i="48"/>
  <c r="M9" i="56"/>
  <c r="U9" i="47"/>
  <c r="U10"/>
  <c r="S14"/>
  <c r="T14" s="1"/>
  <c r="P15" i="56" s="1"/>
  <c r="M16"/>
  <c r="AP15" i="47"/>
  <c r="AP18"/>
  <c r="AP24"/>
  <c r="Z25"/>
  <c r="AP26"/>
  <c r="AJ27"/>
  <c r="Z29"/>
  <c r="L30"/>
  <c r="M32" i="56"/>
  <c r="AP32" i="47"/>
  <c r="U33"/>
  <c r="Z33"/>
  <c r="Z34"/>
  <c r="AE35"/>
  <c r="Z37"/>
  <c r="AE37"/>
  <c r="Z40"/>
  <c r="Z41"/>
  <c r="Z42"/>
  <c r="Z45"/>
  <c r="AE45"/>
  <c r="AP45"/>
  <c r="S6" i="50"/>
  <c r="S7"/>
  <c r="U6" i="47"/>
  <c r="X6"/>
  <c r="Y6" s="1"/>
  <c r="Q7" i="56" s="1"/>
  <c r="S11" i="47"/>
  <c r="T11" s="1"/>
  <c r="P12" i="56" s="1"/>
  <c r="S12" i="47"/>
  <c r="T12" s="1"/>
  <c r="P13" i="56" s="1"/>
  <c r="S13" i="47"/>
  <c r="T13" s="1"/>
  <c r="P14" i="56" s="1"/>
  <c r="S8" i="50"/>
  <c r="S9"/>
  <c r="S10"/>
  <c r="O11"/>
  <c r="S11"/>
  <c r="S12"/>
  <c r="J13"/>
  <c r="O13"/>
  <c r="S13"/>
  <c r="S14"/>
  <c r="S15"/>
  <c r="S16"/>
  <c r="S17"/>
  <c r="S18"/>
  <c r="S19"/>
  <c r="S20"/>
  <c r="S21"/>
  <c r="S22"/>
  <c r="S23"/>
  <c r="J24"/>
  <c r="S24"/>
  <c r="S25"/>
  <c r="J26"/>
  <c r="S26"/>
  <c r="O27"/>
  <c r="S27"/>
  <c r="J28"/>
  <c r="S28"/>
  <c r="J29"/>
  <c r="O29"/>
  <c r="S29"/>
  <c r="S30"/>
  <c r="S31"/>
  <c r="J32"/>
  <c r="S32"/>
  <c r="S33"/>
  <c r="J34"/>
  <c r="S34"/>
  <c r="S35"/>
  <c r="J36"/>
  <c r="S36"/>
  <c r="S37"/>
  <c r="S38"/>
  <c r="S39"/>
  <c r="J40"/>
  <c r="S40"/>
  <c r="S41"/>
  <c r="J42"/>
  <c r="S42"/>
  <c r="O43"/>
  <c r="S43"/>
  <c r="J44"/>
  <c r="S44"/>
  <c r="J45"/>
  <c r="O45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S22" i="47"/>
  <c r="T22" s="1"/>
  <c r="P23" i="56" s="1"/>
  <c r="S23" i="47"/>
  <c r="T23" s="1"/>
  <c r="P24" i="56" s="1"/>
  <c r="S24" i="47"/>
  <c r="T24" s="1"/>
  <c r="P25" i="56" s="1"/>
  <c r="S25" i="47"/>
  <c r="T25" s="1"/>
  <c r="P26" i="56" s="1"/>
  <c r="S26" i="47"/>
  <c r="T26" s="1"/>
  <c r="P27" i="56" s="1"/>
  <c r="S27" i="47"/>
  <c r="T27" s="1"/>
  <c r="P28" i="56" s="1"/>
  <c r="Q28" i="47"/>
  <c r="S28"/>
  <c r="T28" s="1"/>
  <c r="P29" i="56" s="1"/>
  <c r="S29" i="47"/>
  <c r="T29" s="1"/>
  <c r="P30" i="56" s="1"/>
  <c r="S30" i="47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S37" i="47"/>
  <c r="T37" s="1"/>
  <c r="P38" i="56" s="1"/>
  <c r="S38" i="47"/>
  <c r="T38" s="1"/>
  <c r="P39" i="56" s="1"/>
  <c r="S39" i="47"/>
  <c r="T39" s="1"/>
  <c r="P40" i="56" s="1"/>
  <c r="Q40" i="47"/>
  <c r="S40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D23"/>
  <c r="C23"/>
  <c r="AR22"/>
  <c r="D22"/>
  <c r="C22"/>
  <c r="AR21"/>
  <c r="D21"/>
  <c r="C21"/>
  <c r="AR20"/>
  <c r="D20"/>
  <c r="C20"/>
  <c r="AR19"/>
  <c r="D19"/>
  <c r="C19"/>
  <c r="AR18"/>
  <c r="D18"/>
  <c r="C18"/>
  <c r="AR17"/>
  <c r="D17"/>
  <c r="C17"/>
  <c r="AR16"/>
  <c r="D16"/>
  <c r="C16"/>
  <c r="AR15"/>
  <c r="D15"/>
  <c r="C15"/>
  <c r="AR14"/>
  <c r="D14"/>
  <c r="C14"/>
  <c r="AR13"/>
  <c r="D13"/>
  <c r="C13"/>
  <c r="AR12"/>
  <c r="D12"/>
  <c r="C12"/>
  <c r="AR11"/>
  <c r="D11"/>
  <c r="C11"/>
  <c r="AR10"/>
  <c r="D10"/>
  <c r="C10"/>
  <c r="AR9"/>
  <c r="D9"/>
  <c r="C9"/>
  <c r="AR8"/>
  <c r="D8"/>
  <c r="C8"/>
  <c r="AR7"/>
  <c r="D7"/>
  <c r="C7"/>
  <c r="AR6"/>
  <c r="D6"/>
  <c r="C6"/>
  <c r="J37" i="50" l="1"/>
  <c r="O35"/>
  <c r="J21"/>
  <c r="O19"/>
  <c r="N13" i="49"/>
  <c r="M14" i="56" s="1"/>
  <c r="N9" i="49"/>
  <c r="M10" i="56" s="1"/>
  <c r="I6" i="50"/>
  <c r="I7" i="56" s="1"/>
  <c r="I22" i="50"/>
  <c r="I23" i="56" s="1"/>
  <c r="I20" i="50"/>
  <c r="I18"/>
  <c r="I16"/>
  <c r="I14"/>
  <c r="I15" i="56" s="1"/>
  <c r="I12" i="50"/>
  <c r="M9" i="49"/>
  <c r="O37" i="50"/>
  <c r="O21"/>
  <c r="I8"/>
  <c r="N22"/>
  <c r="J23" i="56" s="1"/>
  <c r="N20" i="50"/>
  <c r="J21" i="56" s="1"/>
  <c r="N18" i="50"/>
  <c r="J19" i="56" s="1"/>
  <c r="N16" i="50"/>
  <c r="J17" i="56" s="1"/>
  <c r="N14" i="50"/>
  <c r="J15" i="56" s="1"/>
  <c r="N12" i="50"/>
  <c r="J13" i="56" s="1"/>
  <c r="N10" i="50"/>
  <c r="J11" i="56" s="1"/>
  <c r="N8" i="50"/>
  <c r="J9" i="56" s="1"/>
  <c r="N6" i="50"/>
  <c r="J7" i="56" s="1"/>
  <c r="AD21" i="47"/>
  <c r="R22" i="56" s="1"/>
  <c r="AD17" i="47"/>
  <c r="R18" i="56" s="1"/>
  <c r="AD13" i="47"/>
  <c r="R14" i="56" s="1"/>
  <c r="AD9" i="47"/>
  <c r="R10" i="56" s="1"/>
  <c r="Q26" i="47"/>
  <c r="AP43"/>
  <c r="Z16"/>
  <c r="AA23" i="48"/>
  <c r="W24" i="56" s="1"/>
  <c r="AD20" i="47"/>
  <c r="R21" i="56" s="1"/>
  <c r="AD16" i="47"/>
  <c r="R17" i="56" s="1"/>
  <c r="AD12" i="47"/>
  <c r="R13" i="56" s="1"/>
  <c r="AI21" i="47"/>
  <c r="S22" i="56" s="1"/>
  <c r="AI17" i="47"/>
  <c r="S18" i="56" s="1"/>
  <c r="AI13" i="47"/>
  <c r="S14" i="56" s="1"/>
  <c r="AI9" i="47"/>
  <c r="S10" i="56" s="1"/>
  <c r="Q38" i="47"/>
  <c r="Q18"/>
  <c r="Q13"/>
  <c r="AE41"/>
  <c r="AJ38"/>
  <c r="AP35"/>
  <c r="AP23"/>
  <c r="AP19"/>
  <c r="U8"/>
  <c r="Z9" i="48"/>
  <c r="Z22"/>
  <c r="Z18"/>
  <c r="Z12"/>
  <c r="K19" i="47"/>
  <c r="N20" i="56" s="1"/>
  <c r="K23" i="47"/>
  <c r="N24" i="56" s="1"/>
  <c r="AI20" i="47"/>
  <c r="AI16"/>
  <c r="S17" i="56" s="1"/>
  <c r="K15" i="47"/>
  <c r="N16" i="56" s="1"/>
  <c r="AI12" i="47"/>
  <c r="S13" i="56" s="1"/>
  <c r="K11" i="47"/>
  <c r="N12" i="56" s="1"/>
  <c r="AD23" i="47"/>
  <c r="AO21"/>
  <c r="T22" i="56" s="1"/>
  <c r="AD19" i="47"/>
  <c r="R20" i="56" s="1"/>
  <c r="AO17" i="47"/>
  <c r="T18" i="56" s="1"/>
  <c r="AD15" i="47"/>
  <c r="R16" i="56" s="1"/>
  <c r="AO13" i="47"/>
  <c r="T14" i="56" s="1"/>
  <c r="AD11" i="47"/>
  <c r="R12" i="56" s="1"/>
  <c r="AO9" i="47"/>
  <c r="T10" i="56" s="1"/>
  <c r="AD7" i="47"/>
  <c r="AE7" s="1"/>
  <c r="Q36"/>
  <c r="Q30"/>
  <c r="Q25"/>
  <c r="Q22"/>
  <c r="Q16"/>
  <c r="AP41"/>
  <c r="AP39"/>
  <c r="AE33"/>
  <c r="AP31"/>
  <c r="AP27"/>
  <c r="L22"/>
  <c r="Z20"/>
  <c r="AP11"/>
  <c r="Q9"/>
  <c r="AA9" i="48"/>
  <c r="W10" i="56" s="1"/>
  <c r="AA22" i="48"/>
  <c r="W23" i="56" s="1"/>
  <c r="AA18" i="48"/>
  <c r="W19" i="56" s="1"/>
  <c r="AA16" i="48"/>
  <c r="W17" i="56" s="1"/>
  <c r="AA12" i="48"/>
  <c r="W13" i="56" s="1"/>
  <c r="P23" i="47"/>
  <c r="O24" i="56" s="1"/>
  <c r="AD22" i="47"/>
  <c r="R23" i="56" s="1"/>
  <c r="AO20" i="47"/>
  <c r="P19"/>
  <c r="O20" i="56" s="1"/>
  <c r="AD18" i="47"/>
  <c r="R19" i="56" s="1"/>
  <c r="AO16" i="47"/>
  <c r="P15"/>
  <c r="O16" i="56" s="1"/>
  <c r="AD14" i="47"/>
  <c r="R15" i="56" s="1"/>
  <c r="AO12" i="47"/>
  <c r="P11"/>
  <c r="AD10"/>
  <c r="R11" i="56" s="1"/>
  <c r="AI23" i="47"/>
  <c r="Y21"/>
  <c r="AI19"/>
  <c r="K18"/>
  <c r="N19" i="56" s="1"/>
  <c r="Y17" i="47"/>
  <c r="AI15"/>
  <c r="S16" i="56" s="1"/>
  <c r="Y13" i="47"/>
  <c r="AI11"/>
  <c r="S12" i="56" s="1"/>
  <c r="K10" i="47"/>
  <c r="N11" i="56" s="1"/>
  <c r="Y9" i="47"/>
  <c r="L18"/>
  <c r="Q45"/>
  <c r="Q21"/>
  <c r="J39" i="50"/>
  <c r="J31"/>
  <c r="J23"/>
  <c r="J15"/>
  <c r="J10"/>
  <c r="J6"/>
  <c r="AE32" i="47"/>
  <c r="Z31"/>
  <c r="AJ29"/>
  <c r="AP22"/>
  <c r="Z15"/>
  <c r="AJ13"/>
  <c r="AE12"/>
  <c r="Z11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E16"/>
  <c r="AE11"/>
  <c r="AJ8"/>
  <c r="AJ6"/>
  <c r="Q44"/>
  <c r="Q37"/>
  <c r="Q29"/>
  <c r="Q20"/>
  <c r="J43" i="50"/>
  <c r="O41"/>
  <c r="J38"/>
  <c r="J35"/>
  <c r="O33"/>
  <c r="J30"/>
  <c r="J27"/>
  <c r="O25"/>
  <c r="J22"/>
  <c r="J19"/>
  <c r="O17"/>
  <c r="J14"/>
  <c r="J11"/>
  <c r="O9"/>
  <c r="O7"/>
  <c r="AJ45" i="47"/>
  <c r="AJ41"/>
  <c r="AP37"/>
  <c r="AP33"/>
  <c r="AJ31"/>
  <c r="AP30"/>
  <c r="AP28"/>
  <c r="AE27"/>
  <c r="L26"/>
  <c r="AE24"/>
  <c r="Z23"/>
  <c r="AE20"/>
  <c r="AE19"/>
  <c r="AP14"/>
  <c r="AJ11"/>
  <c r="AJ9"/>
  <c r="AV9"/>
  <c r="Z44"/>
  <c r="AJ42"/>
  <c r="Z38"/>
  <c r="Z36"/>
  <c r="AJ34"/>
  <c r="AJ32"/>
  <c r="Z32"/>
  <c r="AJ28"/>
  <c r="Z28"/>
  <c r="AJ24"/>
  <c r="Z24"/>
  <c r="L14"/>
  <c r="L9"/>
  <c r="Q8"/>
  <c r="L10"/>
  <c r="K32"/>
  <c r="AV32"/>
  <c r="K28"/>
  <c r="N29" i="56" s="1"/>
  <c r="AV28" i="47"/>
  <c r="K24"/>
  <c r="AV24"/>
  <c r="K20"/>
  <c r="N21" i="56" s="1"/>
  <c r="AV20" i="47"/>
  <c r="K16"/>
  <c r="AV16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N42" i="56" s="1"/>
  <c r="AV41" i="47"/>
  <c r="K39"/>
  <c r="L39" s="1"/>
  <c r="AV39"/>
  <c r="K35"/>
  <c r="L35" s="1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L41"/>
  <c r="AE10"/>
  <c r="Q43"/>
  <c r="Q39"/>
  <c r="Q35"/>
  <c r="Q31"/>
  <c r="Q27"/>
  <c r="Q19"/>
  <c r="Q15"/>
  <c r="L45"/>
  <c r="AJ44"/>
  <c r="AP42"/>
  <c r="AE42"/>
  <c r="AJ40"/>
  <c r="AP38"/>
  <c r="AE38"/>
  <c r="L37"/>
  <c r="AJ36"/>
  <c r="AP34"/>
  <c r="AE34"/>
  <c r="AE30"/>
  <c r="AE26"/>
  <c r="AE18"/>
  <c r="AE14"/>
  <c r="AJ12"/>
  <c r="Z12"/>
  <c r="AP10"/>
  <c r="Q7"/>
  <c r="AP6"/>
  <c r="AA6" i="48"/>
  <c r="W7" i="56" s="1"/>
  <c r="L43" i="47"/>
  <c r="N40" i="56"/>
  <c r="N33"/>
  <c r="L32" i="47"/>
  <c r="N25" i="56"/>
  <c r="L24" i="47"/>
  <c r="L20"/>
  <c r="N17" i="56"/>
  <c r="L16" i="47"/>
  <c r="L12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J7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AJ22"/>
  <c r="Z22"/>
  <c r="L21"/>
  <c r="L19"/>
  <c r="AJ18"/>
  <c r="Z18"/>
  <c r="AP17"/>
  <c r="AE17"/>
  <c r="AJ14"/>
  <c r="Z14"/>
  <c r="Q14"/>
  <c r="AE13"/>
  <c r="L13"/>
  <c r="L11"/>
  <c r="AJ10"/>
  <c r="Z10"/>
  <c r="Q10"/>
  <c r="AP9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R23"/>
  <c r="D23"/>
  <c r="C23"/>
  <c r="AY22"/>
  <c r="AR22"/>
  <c r="D22"/>
  <c r="C22"/>
  <c r="AY21"/>
  <c r="AR21"/>
  <c r="D21"/>
  <c r="C21"/>
  <c r="AY20"/>
  <c r="AR20"/>
  <c r="D20"/>
  <c r="C20"/>
  <c r="AY19"/>
  <c r="AR19"/>
  <c r="D19"/>
  <c r="C19"/>
  <c r="AY18"/>
  <c r="AR18"/>
  <c r="D18"/>
  <c r="C18"/>
  <c r="AY17"/>
  <c r="AR17"/>
  <c r="D17"/>
  <c r="C17"/>
  <c r="AY16"/>
  <c r="AR16"/>
  <c r="D16"/>
  <c r="C16"/>
  <c r="AY15"/>
  <c r="AR15"/>
  <c r="D15"/>
  <c r="C15"/>
  <c r="AY14"/>
  <c r="AR14"/>
  <c r="D14"/>
  <c r="C14"/>
  <c r="AY13"/>
  <c r="AR13"/>
  <c r="D13"/>
  <c r="C13"/>
  <c r="AY12"/>
  <c r="AR12"/>
  <c r="D12"/>
  <c r="C12"/>
  <c r="AY11"/>
  <c r="AR11"/>
  <c r="D11"/>
  <c r="C11"/>
  <c r="AY10"/>
  <c r="AR10"/>
  <c r="D10"/>
  <c r="C10"/>
  <c r="AY9"/>
  <c r="AR9"/>
  <c r="D9"/>
  <c r="C9"/>
  <c r="AY8"/>
  <c r="AR8"/>
  <c r="D8"/>
  <c r="C8"/>
  <c r="AY7"/>
  <c r="AR7"/>
  <c r="D7"/>
  <c r="C7"/>
  <c r="AY6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I9" i="56" l="1"/>
  <c r="J8" i="50"/>
  <c r="I13" i="56"/>
  <c r="J12" i="50"/>
  <c r="I21" i="56"/>
  <c r="J20" i="50"/>
  <c r="I19" i="56"/>
  <c r="J18" i="50"/>
  <c r="I17" i="56"/>
  <c r="J16" i="50"/>
  <c r="O8"/>
  <c r="O6"/>
  <c r="Q10" i="56"/>
  <c r="Z9" i="47"/>
  <c r="Q22" i="56"/>
  <c r="Z21" i="47"/>
  <c r="T13" i="56"/>
  <c r="AP12" i="47"/>
  <c r="R24" i="56"/>
  <c r="AE23" i="47"/>
  <c r="Q14" i="56"/>
  <c r="Z13" i="47"/>
  <c r="S20" i="56"/>
  <c r="AJ19" i="47"/>
  <c r="O12" i="56"/>
  <c r="Q11" i="47"/>
  <c r="T17" i="56"/>
  <c r="AP16" i="47"/>
  <c r="T21" i="56"/>
  <c r="AP20" i="47"/>
  <c r="Q18" i="56"/>
  <c r="Z17" i="47"/>
  <c r="S24" i="56"/>
  <c r="AJ23" i="47"/>
  <c r="S21" i="56"/>
  <c r="AJ20" i="47"/>
  <c r="AE15"/>
  <c r="R8" i="56"/>
  <c r="H19" i="46"/>
  <c r="H20" s="1"/>
  <c r="AE9" i="47"/>
  <c r="AP13"/>
  <c r="L15"/>
  <c r="AP21"/>
  <c r="L25"/>
  <c r="L28"/>
  <c r="N36" i="56"/>
  <c r="AJ16" i="47"/>
  <c r="AE21"/>
  <c r="L23"/>
  <c r="AE22"/>
  <c r="Q23"/>
  <c r="AJ15"/>
  <c r="AJ21"/>
  <c r="AJ17"/>
  <c r="L17"/>
  <c r="L33"/>
  <c r="N8" i="56"/>
  <c r="L7" i="47"/>
  <c r="BA24" i="30"/>
  <c r="BA26"/>
  <c r="BA28"/>
  <c r="BA30"/>
  <c r="BA32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31" i="56"/>
  <c r="BB30" i="30"/>
  <c r="E27" i="56"/>
  <c r="BB26" i="30"/>
  <c r="E39" i="56"/>
  <c r="BB38" i="30"/>
  <c r="E35" i="56"/>
  <c r="BB34" i="30"/>
  <c r="E28" i="56"/>
  <c r="BB27" i="30"/>
  <c r="E33" i="56"/>
  <c r="BB32" i="30"/>
  <c r="E29" i="56"/>
  <c r="BB28" i="30"/>
  <c r="E25" i="56"/>
  <c r="BB24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Z17" l="1"/>
  <c r="AZ7"/>
  <c r="AZ15"/>
  <c r="AZ22"/>
  <c r="AZ12"/>
  <c r="AZ21"/>
  <c r="AZ13"/>
  <c r="AZ20"/>
  <c r="AZ10"/>
  <c r="AZ18"/>
  <c r="AZ11"/>
  <c r="AZ19"/>
  <c r="AZ8"/>
  <c r="AZ16"/>
  <c r="AZ9"/>
  <c r="AZ6"/>
  <c r="AZ14"/>
  <c r="AZ23"/>
  <c r="AS11" i="42"/>
  <c r="AS17"/>
  <c r="AS16"/>
  <c r="AS19"/>
  <c r="AS13"/>
  <c r="AS20"/>
  <c r="AS18"/>
  <c r="AS23"/>
  <c r="AS12"/>
  <c r="AS14"/>
  <c r="AS22"/>
  <c r="AS15"/>
  <c r="AS21"/>
  <c r="AS19" i="30"/>
  <c r="AS16"/>
  <c r="AS15"/>
  <c r="AS13"/>
  <c r="BA13" s="1"/>
  <c r="AS21"/>
  <c r="AS17"/>
  <c r="AS14"/>
  <c r="AS23"/>
  <c r="AS22"/>
  <c r="AS20"/>
  <c r="AS18"/>
  <c r="BA18" s="1"/>
  <c r="AY5" i="42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AS12"/>
  <c r="AS6"/>
  <c r="BA6" s="1"/>
  <c r="BB6" s="1"/>
  <c r="AS7"/>
  <c r="AS8"/>
  <c r="AS9"/>
  <c r="AS10"/>
  <c r="AS6" i="42"/>
  <c r="AS7"/>
  <c r="AS8"/>
  <c r="AS9"/>
  <c r="AS10"/>
  <c r="BA5" i="30"/>
  <c r="BA5" i="42"/>
  <c r="BA22" i="30" l="1"/>
  <c r="BB22" s="1"/>
  <c r="BA19"/>
  <c r="BB19" s="1"/>
  <c r="BA17"/>
  <c r="E18" i="56" s="1"/>
  <c r="BA12" i="30"/>
  <c r="BB12" s="1"/>
  <c r="BA15"/>
  <c r="E16" i="56" s="1"/>
  <c r="BA14" i="30"/>
  <c r="E15" i="56" s="1"/>
  <c r="BA10" i="30"/>
  <c r="BB10" s="1"/>
  <c r="BA8"/>
  <c r="BB8" s="1"/>
  <c r="BA9"/>
  <c r="BB9" s="1"/>
  <c r="BA20"/>
  <c r="E21" i="56" s="1"/>
  <c r="BA16" i="30"/>
  <c r="E17" i="56" s="1"/>
  <c r="AW16" i="42"/>
  <c r="AZ16" s="1"/>
  <c r="AW19"/>
  <c r="AZ19" s="1"/>
  <c r="AW18"/>
  <c r="AZ18" s="1"/>
  <c r="BA18" s="1"/>
  <c r="F19" i="56" s="1"/>
  <c r="AW17" i="42"/>
  <c r="AZ17" s="1"/>
  <c r="BA17" s="1"/>
  <c r="F18" i="56" s="1"/>
  <c r="AW12" i="42"/>
  <c r="AZ12" s="1"/>
  <c r="AW14"/>
  <c r="AZ14" s="1"/>
  <c r="AW22"/>
  <c r="AZ22" s="1"/>
  <c r="BA22" s="1"/>
  <c r="F23" i="56" s="1"/>
  <c r="AW11" i="42"/>
  <c r="AZ11" s="1"/>
  <c r="BA11" s="1"/>
  <c r="F12" i="56" s="1"/>
  <c r="AW20" i="42"/>
  <c r="AZ20" s="1"/>
  <c r="AW13"/>
  <c r="AZ13" s="1"/>
  <c r="BA13" s="1"/>
  <c r="F14" i="56" s="1"/>
  <c r="AW21" i="42"/>
  <c r="AZ21" s="1"/>
  <c r="BA21" s="1"/>
  <c r="F22" i="56" s="1"/>
  <c r="AW23" i="42"/>
  <c r="AZ23" s="1"/>
  <c r="BA23" s="1"/>
  <c r="F24" i="56" s="1"/>
  <c r="BA7" i="30"/>
  <c r="BB7" s="1"/>
  <c r="BA23"/>
  <c r="E24" i="56" s="1"/>
  <c r="BA11" i="30"/>
  <c r="BB11" s="1"/>
  <c r="BA21"/>
  <c r="E22" i="56" s="1"/>
  <c r="BB13" i="30"/>
  <c r="E14" i="56"/>
  <c r="BB18" i="30"/>
  <c r="E19" i="56"/>
  <c r="AY7" i="42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56" i="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8" i="56"/>
  <c r="E7"/>
  <c r="BB5" i="42"/>
  <c r="BA12"/>
  <c r="F13" i="56" s="1"/>
  <c r="BA14" i="42"/>
  <c r="F15" i="56" s="1"/>
  <c r="BA16" i="42"/>
  <c r="F17" i="56" s="1"/>
  <c r="BA19" i="42"/>
  <c r="F20" i="56" s="1"/>
  <c r="BA20" i="42"/>
  <c r="F21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E23" i="56" l="1"/>
  <c r="BB20" i="30"/>
  <c r="E20" i="56"/>
  <c r="BB17" i="30"/>
  <c r="E13" i="56"/>
  <c r="E9"/>
  <c r="BB15" i="30"/>
  <c r="BB21"/>
  <c r="BB16"/>
  <c r="BB14"/>
  <c r="E11" i="56"/>
  <c r="BB23" i="30"/>
  <c r="E10" i="56"/>
  <c r="E12"/>
  <c r="W24" i="50"/>
  <c r="W6"/>
  <c r="AY35" i="47"/>
  <c r="W43" i="50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H35" i="56" s="1"/>
  <c r="BB33" i="42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42"/>
  <c r="G32" l="1"/>
  <c r="G28"/>
  <c r="G37"/>
  <c r="G33"/>
  <c r="G29"/>
  <c r="G41"/>
  <c r="G23"/>
  <c r="G19"/>
  <c r="G14"/>
  <c r="G20"/>
  <c r="G12"/>
  <c r="G43"/>
  <c r="G15"/>
  <c r="G24"/>
  <c r="G30"/>
  <c r="G38"/>
  <c r="G21"/>
  <c r="G39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<sst xmlns="http://schemas.openxmlformats.org/spreadsheetml/2006/main" count="7158" uniqueCount="2357">
  <si>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</si>
  <si>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</si>
  <si>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</si>
  <si>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</si>
  <si>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</si>
  <si>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</si>
  <si>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</si>
  <si>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</si>
  <si>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</si>
  <si>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</si>
  <si>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</si>
  <si>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</si>
  <si>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</si>
  <si>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</si>
  <si>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</si>
  <si>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</si>
  <si>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</si>
  <si>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</si>
  <si>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</si>
  <si>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</si>
  <si>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</si>
  <si>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</si>
  <si>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</si>
  <si>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</si>
  <si>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</si>
  <si>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</si>
  <si>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</si>
  <si>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</si>
  <si>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</si>
  <si>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</si>
  <si>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</si>
  <si>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</si>
  <si>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</si>
  <si>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</si>
  <si>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</si>
  <si>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</si>
  <si>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</si>
  <si>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</si>
  <si>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</si>
  <si>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</si>
  <si>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</si>
  <si>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</si>
  <si>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</si>
  <si>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</si>
  <si>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</si>
  <si>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</si>
  <si>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</si>
  <si>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</si>
  <si>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</si>
  <si>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</si>
  <si>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</si>
  <si>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</si>
  <si>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</si>
  <si>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</si>
  <si>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</si>
  <si>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</si>
  <si>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</si>
  <si>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</si>
  <si>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</si>
  <si>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</si>
  <si>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</si>
  <si>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</si>
  <si>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</si>
  <si>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</si>
  <si>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</si>
  <si>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</si>
  <si>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</si>
  <si>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</si>
  <si>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</si>
  <si>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</si>
  <si>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</si>
  <si>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</si>
  <si>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</si>
  <si>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</si>
  <si>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</si>
  <si>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</si>
  <si>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</si>
  <si>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</si>
  <si>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</si>
  <si>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</si>
  <si>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</si>
  <si>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</si>
  <si>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</si>
  <si>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</si>
  <si>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</si>
  <si>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</si>
  <si>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</si>
  <si>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</si>
  <si>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</si>
  <si>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</si>
  <si>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</si>
  <si>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</si>
  <si>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</si>
  <si>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</si>
  <si>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</si>
  <si>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</si>
  <si>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</si>
  <si>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</si>
  <si>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</si>
  <si>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</si>
  <si>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</si>
  <si>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</si>
  <si>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</si>
  <si>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</si>
  <si>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</si>
  <si>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</si>
  <si>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</si>
  <si>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</si>
  <si>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</si>
  <si>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</si>
  <si>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</si>
  <si>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</si>
  <si>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</si>
  <si>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</si>
  <si>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</si>
  <si>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</si>
  <si>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</si>
  <si>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</si>
  <si>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</si>
  <si>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</si>
  <si>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</si>
  <si>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</si>
  <si>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</si>
  <si>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</si>
  <si>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</si>
  <si>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</si>
  <si>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</si>
  <si>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</si>
  <si>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</si>
  <si>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</si>
  <si>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</si>
  <si>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</si>
  <si>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</si>
  <si>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</si>
  <si>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</si>
  <si>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</si>
  <si>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</si>
  <si>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</si>
  <si>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</si>
  <si>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</si>
  <si>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</si>
  <si>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</si>
  <si>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</si>
  <si>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</si>
  <si>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</si>
  <si>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</si>
  <si>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</si>
  <si>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</si>
  <si>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</si>
  <si>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</si>
  <si>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</si>
  <si>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</si>
  <si>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</si>
  <si>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</si>
  <si>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</si>
  <si>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</si>
  <si>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</si>
  <si>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</si>
  <si>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</si>
  <si>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</si>
  <si>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</si>
  <si>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</si>
  <si>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</si>
  <si>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</si>
  <si>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</si>
  <si>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</si>
  <si>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</si>
  <si>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</si>
  <si>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</si>
  <si>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</si>
  <si>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</si>
  <si>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</si>
  <si>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</si>
  <si>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</si>
  <si>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</si>
  <si>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</si>
  <si>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</si>
  <si>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</si>
  <si>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</si>
  <si>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</si>
  <si>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</si>
  <si>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</si>
  <si>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</si>
  <si>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</si>
  <si>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</si>
  <si>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</si>
  <si>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</si>
  <si>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</si>
  <si>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</si>
  <si>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</si>
  <si>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</si>
  <si>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</si>
  <si>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</si>
  <si>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</si>
  <si>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</si>
  <si>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</si>
  <si>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</si>
  <si>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</si>
  <si>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</si>
  <si>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</si>
  <si>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</si>
  <si>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</si>
  <si>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</si>
  <si>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</si>
  <si>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</si>
  <si>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</si>
  <si>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</si>
  <si>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</si>
  <si>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</si>
  <si>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</si>
  <si>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</si>
  <si>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</si>
  <si>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</si>
  <si>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</si>
  <si>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</si>
  <si>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</si>
  <si>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</si>
  <si>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</si>
  <si>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</si>
  <si>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</si>
  <si>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</si>
  <si>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</si>
  <si>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</si>
  <si>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</si>
  <si>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</si>
  <si>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</si>
  <si>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</si>
  <si>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</si>
  <si>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</si>
  <si>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</si>
  <si>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</si>
  <si>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</si>
  <si>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</si>
  <si>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</si>
  <si>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</si>
  <si>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</si>
  <si>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</si>
  <si>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</si>
  <si>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</si>
  <si>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</si>
  <si>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</si>
  <si>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</si>
  <si>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</si>
  <si>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</si>
  <si>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</si>
  <si>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</si>
  <si>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</si>
  <si>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</si>
  <si>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</si>
  <si>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</si>
  <si>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</si>
  <si>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</si>
  <si>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</si>
  <si>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</si>
  <si>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</si>
  <si>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</si>
  <si>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</si>
  <si>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</si>
  <si>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</si>
  <si>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</si>
  <si>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</si>
  <si>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</si>
  <si>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</si>
  <si>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</si>
  <si>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</si>
  <si>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</si>
  <si>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</si>
  <si>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</si>
  <si>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</si>
  <si>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</si>
  <si>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</si>
  <si>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</si>
  <si>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</si>
  <si>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</si>
  <si>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</si>
  <si>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</si>
  <si>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</si>
  <si>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</si>
  <si>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</si>
  <si>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</si>
  <si>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</si>
  <si>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</si>
  <si>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</si>
  <si>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</si>
  <si>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</si>
  <si>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</si>
  <si>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</si>
  <si>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</si>
  <si>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</si>
  <si>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</si>
  <si>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</si>
  <si>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</si>
  <si>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</si>
  <si>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</si>
  <si>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</si>
  <si>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</si>
  <si>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</si>
  <si>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</si>
  <si>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</si>
  <si>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</si>
  <si>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</si>
  <si>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</si>
  <si>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</si>
  <si>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</si>
  <si>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</si>
  <si>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</si>
  <si>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</si>
  <si>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</si>
  <si>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</si>
  <si>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</si>
  <si>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</si>
  <si>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</si>
  <si>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</si>
  <si>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</si>
  <si>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</si>
  <si>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</si>
  <si>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</si>
  <si>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</si>
  <si>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</si>
  <si>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</si>
  <si>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</si>
  <si>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</si>
  <si>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</si>
  <si>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</si>
  <si>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</si>
  <si>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</si>
  <si>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</si>
  <si>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</si>
  <si>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</si>
  <si>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</si>
  <si>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</si>
  <si>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</si>
  <si>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</si>
  <si>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</si>
  <si>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</si>
  <si>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</si>
  <si>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</si>
  <si>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</si>
  <si>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</si>
  <si>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</si>
  <si>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</si>
  <si>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</si>
  <si>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</si>
  <si>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</si>
  <si>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</si>
  <si>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</si>
  <si>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</si>
  <si>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</si>
  <si>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</si>
  <si>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</si>
  <si>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</si>
  <si>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</si>
  <si>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</si>
  <si>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</si>
  <si>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</si>
  <si>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</si>
  <si>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</si>
  <si>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</si>
  <si>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</si>
  <si>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</si>
  <si>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</si>
  <si>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</si>
  <si>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</si>
  <si>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</si>
  <si>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</si>
  <si>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</si>
  <si>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</si>
  <si>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</si>
  <si>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</si>
  <si>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</si>
  <si>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</si>
  <si>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</si>
  <si>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</si>
  <si>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</si>
  <si>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</si>
  <si>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</si>
  <si>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</si>
  <si>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</si>
  <si>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</si>
  <si>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</si>
  <si>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</si>
  <si>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</si>
  <si>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</si>
  <si>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</si>
  <si>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</si>
  <si>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</si>
  <si>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</si>
  <si>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</si>
  <si>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</si>
  <si>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</si>
  <si>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</si>
  <si>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</si>
  <si>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</si>
  <si>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</si>
  <si>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</si>
  <si>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</si>
  <si>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</si>
  <si>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</si>
  <si>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</si>
  <si>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</si>
  <si>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</si>
  <si>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</si>
  <si>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</si>
  <si>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</si>
  <si>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</si>
  <si>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</si>
  <si>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</si>
  <si>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</si>
  <si>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</si>
  <si>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</si>
  <si>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</si>
  <si>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</si>
  <si>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</si>
  <si>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</si>
  <si>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</si>
  <si>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</si>
  <si>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</si>
  <si>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</si>
  <si>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</si>
  <si>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</si>
  <si>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</si>
  <si>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</si>
  <si>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</si>
  <si>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</si>
  <si>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</si>
  <si>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</si>
  <si>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</si>
  <si>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</si>
  <si>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</si>
  <si>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</si>
  <si>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</si>
  <si>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</si>
  <si>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</si>
  <si>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</si>
  <si>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</si>
  <si>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</si>
  <si>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</si>
  <si>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</si>
  <si>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</si>
  <si>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</si>
  <si>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</si>
  <si>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</si>
  <si>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</si>
  <si>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</si>
  <si>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</si>
  <si>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</si>
  <si>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</si>
  <si>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</si>
  <si>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</si>
  <si>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</si>
  <si>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</si>
  <si>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</si>
  <si>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</si>
  <si>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</si>
  <si>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</si>
  <si>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</si>
  <si>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</si>
  <si>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</si>
  <si>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</si>
  <si>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</si>
  <si>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</si>
  <si>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</si>
  <si>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</si>
  <si>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</si>
  <si>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</si>
  <si>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</si>
  <si>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</si>
  <si>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</si>
  <si>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</si>
  <si>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</si>
  <si>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</si>
  <si>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</si>
  <si>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</si>
  <si>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</si>
  <si>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</si>
  <si>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</si>
  <si>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</si>
  <si>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</si>
  <si>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</si>
  <si>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</si>
  <si>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</si>
  <si>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</si>
  <si>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</si>
  <si>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</si>
  <si>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</si>
  <si>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</si>
  <si>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</si>
  <si>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</si>
  <si>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</si>
  <si>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</si>
  <si>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</si>
  <si>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</si>
  <si>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</si>
  <si>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</si>
  <si>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</si>
  <si>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</si>
  <si>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</si>
  <si>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</si>
  <si>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</si>
  <si>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</si>
  <si>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</si>
  <si>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</si>
  <si>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</si>
  <si>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</si>
  <si>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</si>
  <si>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</si>
  <si>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</si>
  <si>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</si>
  <si>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</si>
  <si>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</si>
  <si>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</si>
  <si>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</si>
  <si>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</si>
  <si>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</si>
  <si>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</si>
  <si>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</si>
  <si>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</si>
  <si>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</si>
  <si>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</si>
  <si>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</si>
  <si>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</si>
  <si>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</si>
  <si>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</si>
  <si>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</si>
  <si>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</si>
  <si>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</si>
  <si>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</si>
  <si>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</si>
  <si>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</si>
  <si>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</si>
  <si>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</si>
  <si>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</si>
  <si>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</si>
  <si>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</si>
  <si>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</si>
  <si>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</si>
  <si>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</si>
  <si>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</si>
  <si>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</si>
  <si>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</si>
  <si>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</si>
  <si>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</si>
  <si>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</si>
  <si>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</si>
  <si>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</si>
  <si>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</si>
  <si>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</si>
  <si>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</si>
  <si>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</si>
  <si>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</si>
  <si>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</si>
  <si>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</si>
  <si>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</si>
  <si>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</si>
  <si>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</si>
  <si>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</si>
  <si>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</si>
  <si>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</si>
  <si>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</si>
  <si>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</si>
  <si>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</si>
  <si>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</si>
  <si>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</si>
  <si>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</si>
  <si>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</si>
  <si>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</si>
  <si>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</si>
  <si>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</si>
  <si>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</si>
  <si>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</si>
  <si>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</si>
  <si>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</si>
  <si>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</si>
  <si>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</si>
  <si>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</si>
  <si>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</si>
  <si>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</si>
  <si>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</si>
  <si>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</si>
  <si>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</si>
  <si>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</si>
  <si>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</si>
  <si>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</si>
  <si>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</si>
  <si>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</si>
  <si>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</si>
  <si>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</si>
  <si>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</si>
  <si>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</si>
  <si>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</si>
  <si>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</si>
  <si>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</si>
  <si>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</si>
  <si>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</si>
  <si>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</si>
  <si>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</si>
  <si>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</si>
  <si>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</si>
  <si>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</si>
  <si>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</si>
  <si>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</si>
  <si>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</si>
  <si>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</si>
  <si>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</si>
  <si>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</si>
  <si>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</si>
  <si>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</si>
  <si>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</si>
  <si>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</si>
  <si>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</si>
  <si>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</si>
  <si>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</si>
  <si>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</si>
  <si>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</si>
  <si>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</si>
  <si>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</si>
  <si>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</si>
  <si>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</si>
  <si>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</si>
  <si>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</si>
  <si>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</si>
  <si>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</si>
  <si>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</si>
  <si>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</si>
  <si>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</si>
  <si>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</si>
  <si>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</si>
  <si>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</si>
  <si>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</si>
  <si>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</si>
  <si>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</si>
  <si>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</si>
  <si>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</si>
  <si>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</si>
  <si>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</si>
  <si>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</si>
  <si>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</si>
  <si>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</si>
  <si>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</si>
  <si>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</si>
  <si>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</si>
  <si>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</si>
  <si>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</si>
  <si>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</si>
  <si>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</si>
  <si>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</si>
  <si>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</si>
  <si>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</si>
  <si>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</si>
  <si>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</si>
  <si>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</si>
  <si>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</si>
  <si>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</si>
  <si>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</si>
  <si>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</si>
  <si>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</si>
  <si>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</si>
  <si>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</si>
  <si>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</si>
  <si>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</si>
  <si>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</si>
  <si>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</si>
  <si>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</si>
  <si>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</si>
  <si>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</si>
  <si>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</si>
  <si>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</si>
  <si>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</si>
  <si>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</si>
  <si>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</si>
  <si>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</si>
  <si>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</si>
  <si>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</si>
  <si>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</si>
  <si>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</si>
  <si>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</si>
  <si>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</si>
  <si>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</si>
  <si>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</si>
  <si>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</si>
  <si>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</si>
  <si>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</si>
  <si>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</si>
  <si>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</si>
  <si>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</si>
  <si>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</si>
  <si>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</si>
  <si>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</si>
  <si>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</si>
  <si>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</si>
  <si>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</si>
  <si>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</si>
  <si>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</si>
  <si>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</si>
  <si>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</si>
  <si>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</si>
  <si>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</si>
  <si>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</si>
  <si>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</si>
  <si>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</si>
  <si>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</si>
  <si>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</si>
  <si>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</si>
  <si>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</si>
  <si>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</si>
  <si>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</si>
  <si>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</si>
  <si>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</si>
  <si>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</si>
  <si>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</si>
  <si>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</si>
  <si>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</si>
  <si>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</si>
  <si>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</si>
  <si>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</si>
  <si>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</si>
  <si>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</si>
  <si>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</si>
  <si>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</si>
  <si>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</si>
  <si>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</si>
  <si>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</si>
  <si>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</si>
  <si>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</si>
  <si>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</si>
  <si>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</si>
  <si>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</si>
  <si>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</si>
  <si>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</si>
  <si>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</si>
  <si>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</si>
  <si>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</si>
  <si>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</si>
  <si>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</si>
  <si>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</si>
  <si>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</si>
  <si>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</si>
  <si>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</si>
  <si>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</si>
  <si>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</si>
  <si>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</si>
  <si>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</si>
  <si>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</si>
  <si>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</si>
  <si>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</si>
  <si>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</si>
  <si>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</si>
  <si>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</si>
  <si>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</si>
  <si>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</si>
  <si>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</si>
  <si>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</si>
  <si>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</si>
  <si>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</si>
  <si>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</si>
  <si>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</si>
  <si>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</si>
  <si>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</si>
  <si>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</si>
  <si>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</si>
  <si>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</si>
  <si>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</si>
  <si>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</si>
  <si>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</si>
  <si>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</si>
  <si>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</si>
  <si>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</si>
  <si>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</si>
  <si>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</si>
  <si>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</si>
  <si>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</si>
  <si>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</si>
  <si>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</si>
  <si>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</si>
  <si>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</si>
  <si>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</si>
  <si>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</si>
  <si>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</si>
  <si>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</si>
  <si>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</si>
  <si>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</si>
  <si>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</si>
  <si>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</si>
  <si>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</si>
  <si>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</si>
  <si>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</si>
  <si>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</si>
  <si>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</si>
  <si>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</si>
  <si>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</si>
  <si>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</si>
  <si>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</si>
  <si>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</si>
  <si>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</si>
  <si>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</si>
  <si>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</si>
  <si>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</si>
  <si>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</si>
  <si>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</si>
  <si>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</si>
  <si>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</si>
  <si>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</si>
  <si>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</si>
  <si>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</si>
  <si>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</si>
  <si>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</si>
  <si>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</si>
  <si>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</si>
  <si>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</si>
  <si>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</si>
  <si>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</si>
  <si>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</si>
  <si>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</si>
  <si>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</si>
  <si>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</si>
  <si>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</si>
  <si>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</si>
  <si>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</si>
  <si>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</si>
  <si>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</si>
  <si>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</si>
  <si>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</si>
  <si>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</si>
  <si>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</si>
  <si>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</si>
  <si>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</si>
  <si>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</si>
  <si>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</si>
  <si>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</si>
  <si>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</si>
  <si>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</si>
  <si>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</si>
  <si>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</si>
  <si>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</si>
  <si>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</si>
  <si>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</si>
  <si>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</si>
  <si>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</si>
  <si>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</si>
  <si>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</si>
  <si>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</si>
  <si>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</si>
  <si>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</si>
  <si>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</si>
  <si>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</si>
  <si>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</si>
  <si>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</si>
  <si>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</si>
  <si>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</si>
  <si>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</si>
  <si>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</si>
  <si>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</si>
  <si>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</si>
  <si>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</si>
  <si>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</si>
  <si>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</si>
  <si>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</si>
  <si>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</si>
  <si>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</si>
  <si>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</si>
  <si>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</si>
  <si>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</si>
  <si>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</si>
  <si>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</si>
  <si>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</si>
  <si>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</si>
  <si>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</si>
  <si>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</si>
  <si>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</si>
  <si>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</si>
  <si>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</si>
  <si>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</si>
  <si>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</si>
  <si>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</si>
  <si>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</si>
  <si>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</si>
  <si>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</si>
  <si>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</si>
  <si>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</si>
  <si>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</si>
  <si>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</si>
  <si>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</si>
  <si>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</si>
  <si>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</si>
  <si>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</si>
  <si>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</si>
  <si>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</si>
  <si>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</si>
  <si>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</si>
  <si>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</si>
  <si>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</si>
  <si>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</si>
  <si>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</si>
  <si>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</si>
  <si>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</si>
  <si>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</si>
  <si>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</si>
  <si>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</si>
  <si>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</si>
  <si>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</si>
  <si>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</si>
  <si>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</si>
  <si>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</si>
  <si>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</si>
  <si>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</si>
  <si>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</si>
  <si>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</si>
  <si>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</si>
  <si>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</si>
  <si>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</si>
  <si>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</si>
  <si>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</si>
  <si>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</si>
  <si>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</si>
  <si>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</si>
  <si>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</si>
  <si>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</si>
  <si>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</si>
  <si>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</si>
  <si>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</si>
  <si>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</si>
  <si>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</si>
  <si>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</si>
  <si>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</si>
  <si>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</si>
  <si>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</si>
  <si>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</si>
  <si>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</si>
  <si>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</si>
  <si>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</si>
  <si>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</si>
  <si>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</si>
  <si>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</si>
  <si>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</si>
  <si>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</si>
  <si>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</si>
  <si>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</si>
  <si>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</si>
  <si>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</si>
  <si>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</si>
  <si>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</si>
  <si>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</si>
  <si>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</si>
  <si>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</si>
  <si>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</si>
  <si>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</si>
  <si>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</si>
  <si>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</si>
  <si>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</si>
  <si>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</si>
  <si>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</si>
  <si>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</si>
  <si>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</si>
  <si>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</si>
  <si>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</si>
  <si>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</si>
  <si>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</si>
  <si>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</si>
  <si>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</si>
  <si>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</si>
  <si>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</si>
  <si>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</si>
  <si>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</si>
  <si>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</si>
  <si>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</si>
  <si>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</si>
  <si>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</si>
  <si>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</si>
  <si>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</si>
  <si>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</si>
  <si>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</si>
  <si>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</si>
  <si>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</si>
  <si>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</si>
  <si>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</si>
  <si>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</si>
  <si>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</si>
  <si>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</si>
  <si>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</si>
  <si>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</si>
  <si>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</si>
  <si>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</si>
  <si>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</si>
  <si>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</si>
  <si>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</si>
  <si>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</si>
  <si>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</si>
  <si>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</si>
  <si>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</si>
  <si>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</si>
  <si>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</si>
  <si>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</si>
  <si>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</si>
  <si>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</si>
  <si>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</si>
  <si>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</si>
  <si>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</si>
  <si>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</si>
  <si>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</si>
  <si>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</si>
  <si>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</si>
  <si>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</si>
  <si>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</si>
  <si>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</si>
  <si>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</si>
  <si>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</si>
  <si>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</si>
  <si>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</si>
  <si>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</si>
  <si>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</si>
  <si>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</si>
  <si>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</si>
  <si>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</si>
  <si>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</si>
  <si>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</si>
  <si>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</si>
  <si>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</si>
  <si>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</si>
  <si>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</si>
  <si>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</si>
  <si>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</si>
  <si>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</si>
  <si>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</si>
  <si>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</si>
  <si>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</si>
  <si>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</si>
  <si>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</si>
  <si>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</si>
  <si>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</si>
  <si>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</si>
  <si>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</si>
  <si>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</si>
  <si>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</si>
  <si>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</si>
  <si>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</si>
  <si>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</si>
  <si>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</si>
  <si>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</si>
  <si>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</si>
  <si>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</si>
  <si>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</si>
  <si>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</si>
  <si>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</si>
  <si>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</si>
  <si>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</si>
  <si>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</si>
  <si>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</si>
  <si>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</si>
  <si>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</si>
  <si>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</si>
  <si>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</si>
  <si>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</si>
  <si>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</si>
  <si>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</si>
  <si>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</si>
  <si>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</si>
  <si>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</si>
  <si>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</si>
  <si>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</si>
  <si>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</si>
  <si>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</si>
  <si>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</si>
  <si>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</si>
  <si>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</si>
  <si>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</si>
  <si>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</si>
  <si>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</si>
  <si>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</si>
  <si>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</si>
  <si>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</si>
  <si>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</si>
  <si>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</si>
  <si>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</si>
  <si>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</si>
  <si>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</si>
  <si>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</si>
  <si>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</si>
  <si>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</si>
  <si>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</si>
  <si>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</si>
  <si>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</si>
  <si>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</si>
  <si>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</si>
  <si>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</si>
  <si>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</si>
  <si>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</si>
  <si>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</si>
  <si>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</si>
  <si>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</si>
  <si>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</si>
  <si>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</si>
  <si>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</si>
  <si>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</si>
  <si>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</si>
  <si>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</si>
  <si>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</si>
  <si>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</si>
  <si>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</si>
  <si>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</si>
  <si>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</si>
  <si>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</si>
  <si>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</si>
  <si>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</si>
  <si>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</si>
  <si>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</si>
  <si>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</si>
  <si>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</si>
  <si>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</si>
  <si>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</si>
  <si>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</si>
  <si>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</si>
  <si>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</si>
  <si>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</si>
  <si>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</si>
  <si>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</si>
  <si>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</si>
  <si>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</si>
  <si>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</si>
  <si>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</si>
  <si>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</si>
  <si>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</si>
  <si>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</si>
  <si>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</si>
  <si>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</si>
  <si>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</si>
  <si>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</si>
  <si>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</si>
  <si>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</si>
  <si>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</si>
  <si>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</si>
  <si>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</si>
  <si>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</si>
  <si>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</si>
  <si>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</si>
  <si>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</si>
  <si>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</si>
  <si>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</si>
  <si>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</si>
  <si>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</si>
  <si>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</si>
  <si>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</si>
  <si>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</si>
  <si>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</si>
  <si>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</si>
  <si>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</si>
  <si>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</si>
  <si>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</si>
  <si>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</si>
  <si>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</si>
  <si>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</si>
  <si>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</si>
  <si>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</si>
  <si>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</si>
  <si>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</si>
  <si>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</si>
  <si>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</si>
  <si>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</si>
  <si>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</si>
  <si>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</si>
  <si>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</si>
  <si>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</si>
  <si>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</si>
  <si>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</si>
  <si>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</si>
  <si>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</si>
  <si>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</si>
  <si>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</si>
  <si>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</si>
  <si>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</si>
  <si>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</si>
  <si>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</si>
  <si>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</si>
  <si>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</si>
  <si>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</si>
  <si>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</si>
  <si>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</si>
  <si>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</si>
  <si>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</si>
  <si>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</si>
  <si>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</si>
  <si>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</si>
  <si>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</si>
  <si>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</si>
  <si>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</si>
  <si>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</si>
  <si>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</si>
  <si>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</si>
  <si>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</si>
  <si>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</si>
  <si>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</si>
  <si>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</si>
  <si>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</si>
  <si>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</si>
  <si>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</si>
  <si>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</si>
  <si>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</si>
  <si>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</si>
  <si>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</si>
  <si>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</si>
  <si>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</si>
  <si>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</si>
  <si>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</si>
  <si>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</si>
  <si>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</si>
  <si>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</si>
  <si>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</si>
  <si>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</si>
  <si>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</si>
  <si>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</si>
  <si>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</si>
  <si>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</si>
  <si>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</si>
  <si>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</si>
  <si>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</si>
  <si>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</si>
  <si>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</si>
  <si>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</si>
  <si>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</si>
  <si>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</si>
  <si>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</si>
  <si>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</si>
  <si>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</si>
  <si>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</si>
  <si>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</si>
  <si>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</si>
  <si>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</si>
  <si>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</si>
  <si>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</si>
  <si>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</si>
  <si>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</si>
  <si>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</si>
  <si>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</si>
  <si>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</si>
  <si>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</si>
  <si>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</si>
  <si>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</si>
  <si>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</si>
  <si>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</si>
  <si>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</si>
  <si>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</si>
  <si>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</si>
  <si>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</si>
  <si>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</si>
  <si>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</si>
  <si>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</si>
  <si>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</si>
  <si>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</si>
  <si>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</si>
  <si>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</si>
  <si>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</si>
  <si>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</si>
  <si>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</si>
  <si>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</si>
  <si>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</si>
  <si>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</si>
  <si>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</si>
  <si>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</si>
  <si>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</si>
  <si>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</si>
  <si>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</si>
  <si>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</si>
  <si>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</si>
  <si>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</si>
  <si>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</si>
  <si>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</si>
  <si>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</si>
  <si>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</si>
  <si>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</si>
  <si>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</si>
  <si>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</si>
  <si>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</si>
  <si>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</si>
  <si>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</si>
  <si>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</si>
  <si>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</si>
  <si>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</si>
  <si>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</si>
  <si>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</si>
  <si>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</si>
  <si>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</si>
  <si>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</si>
  <si>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</si>
  <si>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</si>
  <si>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</si>
  <si>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</si>
  <si>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</si>
  <si>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</si>
  <si>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</si>
  <si>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</si>
  <si>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</si>
  <si>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</si>
  <si>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</si>
  <si>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</si>
  <si>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</si>
  <si>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</si>
  <si>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</si>
  <si>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</si>
  <si>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</si>
  <si>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</si>
  <si>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</si>
  <si>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</si>
  <si>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</si>
  <si>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</si>
  <si>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</si>
  <si>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</si>
  <si>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</si>
  <si>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</si>
  <si>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</si>
  <si>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</si>
  <si>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</si>
  <si>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</si>
  <si>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</si>
  <si>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</si>
  <si>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</si>
  <si>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</si>
  <si>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</si>
  <si>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</si>
  <si>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</si>
  <si>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</si>
  <si>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</si>
  <si>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</si>
  <si>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</si>
  <si>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</si>
  <si>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</si>
  <si>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</si>
  <si>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</si>
  <si>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</si>
  <si>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</si>
  <si>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</si>
  <si>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</si>
  <si>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</si>
  <si>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</si>
  <si>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</si>
  <si>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</si>
  <si>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</si>
  <si>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</si>
  <si>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</si>
  <si>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</si>
  <si>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</si>
  <si>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</si>
  <si>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</si>
  <si>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</si>
  <si>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</si>
  <si>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</si>
  <si>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</si>
  <si>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</si>
  <si>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</si>
  <si>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</si>
  <si>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</si>
  <si>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</si>
  <si>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</si>
  <si>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</si>
  <si>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</si>
  <si>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</si>
  <si>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</si>
  <si>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</si>
  <si>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</si>
  <si>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</si>
  <si>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</si>
  <si>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</si>
  <si>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</si>
  <si>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</si>
  <si>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</si>
  <si>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</si>
  <si>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</si>
  <si>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</si>
  <si>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</si>
  <si>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</si>
  <si>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</si>
  <si>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</si>
  <si>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</si>
  <si>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</si>
  <si>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</si>
  <si>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</si>
  <si>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</si>
  <si>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</si>
  <si>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</si>
  <si>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</si>
  <si>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</si>
  <si>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</si>
  <si>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</si>
  <si>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</si>
  <si>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</si>
  <si>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</si>
  <si>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</si>
  <si>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</si>
  <si>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</si>
  <si>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</si>
  <si>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</si>
  <si>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</si>
  <si>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</si>
  <si>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</si>
  <si>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</si>
  <si>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</si>
  <si>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</si>
  <si>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</si>
  <si>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</si>
  <si>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</si>
  <si>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</si>
  <si>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</si>
  <si>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</si>
  <si>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</si>
  <si>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</si>
  <si>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</si>
  <si>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</si>
  <si>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</si>
  <si>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</si>
  <si>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</si>
  <si>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</si>
  <si>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</si>
  <si>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</si>
  <si>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</si>
  <si>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</si>
  <si>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</si>
  <si>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</si>
  <si>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</si>
  <si>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</si>
  <si>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</si>
  <si>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</si>
  <si>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</si>
  <si>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</si>
  <si>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</si>
  <si>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</si>
  <si>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</si>
  <si>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</si>
  <si>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</si>
  <si>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</si>
  <si>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</si>
  <si>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</si>
  <si>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</si>
  <si>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</si>
  <si>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</si>
  <si>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</si>
  <si>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</si>
  <si>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</si>
  <si>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</si>
  <si>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</si>
  <si>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</si>
  <si>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</si>
  <si>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</si>
  <si>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</si>
  <si>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</si>
  <si>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</si>
  <si>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</si>
  <si>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</si>
  <si>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</si>
  <si>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</si>
  <si>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</si>
  <si>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</si>
  <si>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</si>
  <si>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</si>
  <si>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</si>
  <si>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</si>
  <si>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</si>
  <si>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</si>
  <si>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</si>
  <si>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</si>
  <si>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</si>
  <si>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</si>
  <si>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</si>
  <si>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</si>
  <si>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</si>
  <si>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</si>
  <si>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</si>
  <si>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</si>
  <si>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</si>
  <si>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</si>
  <si>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</si>
  <si>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</si>
  <si>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</si>
  <si>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</si>
  <si>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</si>
  <si>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</si>
  <si>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</si>
  <si>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</si>
  <si>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</si>
  <si>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</si>
  <si>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</si>
  <si>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</si>
  <si>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</si>
  <si>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</si>
  <si>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</si>
  <si>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</si>
  <si>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</si>
  <si>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</si>
  <si>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</si>
  <si>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</si>
  <si>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</si>
  <si>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</si>
  <si>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</si>
  <si>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</si>
  <si>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</si>
  <si>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</si>
  <si>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</si>
  <si>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</si>
  <si>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</si>
  <si>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</si>
  <si>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</si>
  <si>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</si>
  <si>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</si>
  <si>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</si>
  <si>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</si>
  <si>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</si>
  <si>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</si>
  <si>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</si>
  <si>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</si>
  <si>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</si>
  <si>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</si>
  <si>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</si>
  <si>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</si>
  <si>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</si>
  <si>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</si>
  <si>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</si>
  <si>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</si>
  <si>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</si>
  <si>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</si>
  <si>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</si>
  <si>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</si>
  <si>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</si>
  <si>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</si>
  <si>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</si>
  <si>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</si>
  <si>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</si>
  <si>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</si>
  <si>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</si>
  <si>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</si>
  <si>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</si>
  <si>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</si>
  <si>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</si>
  <si>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</si>
  <si>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</si>
  <si>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</si>
  <si>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</si>
  <si>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</si>
  <si>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</si>
  <si>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</si>
  <si>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</si>
  <si>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</si>
  <si>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</si>
  <si>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</si>
  <si>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</si>
  <si>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</si>
  <si>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</si>
  <si>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</si>
  <si>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</si>
  <si>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</si>
  <si>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</si>
  <si>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</si>
  <si>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</si>
  <si>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</si>
  <si>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</si>
  <si>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</si>
  <si>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</si>
  <si>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</si>
  <si>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</si>
  <si>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</si>
  <si>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</si>
  <si>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</si>
  <si>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</si>
  <si>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</si>
  <si>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</si>
  <si>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</si>
  <si>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</si>
  <si>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</si>
  <si>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</si>
  <si>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</si>
  <si>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</si>
  <si>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</si>
  <si>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</si>
  <si>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</si>
  <si>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</si>
  <si>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</si>
  <si>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</si>
  <si>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</si>
  <si>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</si>
  <si>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</si>
  <si>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</si>
  <si>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</si>
  <si>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</si>
  <si>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</si>
  <si>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</si>
  <si>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</si>
  <si>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</si>
  <si>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</si>
  <si>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</si>
  <si>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</si>
  <si>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</si>
  <si>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</si>
  <si>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</si>
  <si>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</si>
  <si>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</si>
  <si>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</si>
  <si>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</si>
  <si>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</si>
  <si>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</si>
  <si>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</si>
  <si>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</si>
  <si>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</si>
  <si>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</si>
  <si>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</si>
  <si>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</si>
  <si>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</si>
  <si>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</si>
  <si>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</si>
  <si>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</si>
  <si>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</si>
  <si>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</si>
  <si>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</si>
  <si>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</si>
  <si>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</si>
  <si>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</si>
  <si>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</si>
  <si>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</si>
  <si>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</si>
  <si>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</si>
  <si>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</si>
  <si>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</si>
  <si>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</si>
  <si>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</si>
  <si>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</si>
  <si>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</si>
  <si>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</si>
  <si>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</si>
  <si>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</si>
  <si>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</si>
  <si>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</si>
  <si>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</si>
  <si>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</si>
  <si>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</si>
  <si>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</si>
  <si>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</si>
  <si>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</si>
  <si>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</si>
  <si>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</si>
  <si>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</si>
  <si>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</si>
  <si>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</si>
  <si>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</si>
  <si>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</si>
  <si>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</si>
  <si>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</si>
  <si>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</si>
  <si>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</si>
  <si>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</si>
  <si>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</si>
  <si>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</si>
  <si>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</si>
  <si>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</si>
  <si>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</si>
  <si>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</si>
  <si>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</si>
  <si>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</si>
  <si>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</si>
  <si>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</si>
  <si>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</si>
  <si>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</si>
  <si>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</si>
  <si>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</si>
  <si>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</si>
  <si>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</si>
  <si>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</si>
  <si>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</si>
  <si>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</si>
  <si>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</si>
  <si>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</si>
  <si>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</si>
  <si>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</si>
  <si>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</si>
  <si>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</si>
  <si>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</si>
  <si>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</si>
  <si>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</si>
  <si>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</si>
  <si>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</si>
  <si>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</si>
  <si>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</si>
  <si>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</si>
  <si>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</si>
  <si>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</si>
  <si>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</si>
  <si>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</si>
  <si>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</si>
  <si>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</si>
  <si>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</si>
  <si>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</si>
  <si>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</si>
  <si>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</si>
  <si>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</si>
  <si>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</si>
  <si>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</si>
  <si>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</si>
  <si>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</si>
  <si>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</si>
  <si>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</si>
  <si>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</si>
  <si>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</si>
  <si>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</si>
  <si>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</si>
  <si>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</si>
  <si>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</si>
  <si>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</si>
  <si>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</si>
  <si>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</si>
  <si>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</si>
  <si>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</si>
  <si>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</si>
  <si>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</si>
  <si>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</si>
  <si>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</si>
  <si>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</si>
  <si>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</si>
  <si>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</si>
  <si>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</si>
  <si>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</si>
  <si>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</si>
  <si>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</si>
  <si>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</si>
  <si>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</si>
  <si>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</si>
  <si>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</si>
  <si>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</si>
  <si>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</si>
  <si>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</si>
  <si>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</si>
  <si>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</si>
  <si>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</si>
  <si>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</si>
  <si>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</si>
  <si>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</si>
  <si>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</si>
  <si>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</si>
  <si>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</si>
  <si>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</si>
  <si>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</si>
  <si>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</si>
  <si>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</si>
  <si>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</si>
  <si>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</si>
  <si>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</si>
  <si>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</si>
  <si>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</si>
  <si>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</si>
  <si>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</si>
  <si>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</si>
  <si>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</si>
  <si>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</si>
  <si>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</si>
  <si>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</si>
  <si>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</si>
  <si>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</si>
  <si>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</si>
  <si>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</si>
  <si>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</si>
  <si>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</si>
  <si>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</si>
  <si>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</si>
  <si>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</si>
  <si>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</si>
  <si>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</si>
  <si>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</si>
  <si>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</si>
  <si>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</si>
  <si>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</si>
  <si>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</si>
  <si>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</si>
  <si>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</si>
  <si>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</si>
  <si>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</si>
  <si>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</si>
  <si>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</si>
  <si>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</si>
  <si>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</si>
  <si>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</si>
  <si>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</si>
  <si>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</si>
  <si>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</si>
  <si>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</si>
  <si>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</si>
  <si>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</si>
  <si>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</si>
  <si>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</si>
  <si>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</si>
  <si>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</si>
  <si>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</si>
  <si>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</si>
  <si>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</si>
  <si>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</si>
  <si>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</si>
  <si>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</si>
  <si>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</si>
  <si>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</si>
  <si>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</si>
  <si>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</si>
  <si>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</si>
  <si>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</si>
  <si>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</si>
  <si>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</si>
  <si>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</si>
  <si>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</si>
  <si>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</si>
  <si>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</si>
  <si>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</si>
  <si>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</si>
  <si>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</si>
  <si>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</si>
  <si>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</si>
  <si>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</si>
  <si>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</si>
  <si>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</si>
  <si>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</si>
  <si>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</si>
  <si>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</si>
  <si>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</si>
  <si>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</si>
  <si>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</si>
  <si>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</si>
  <si>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</si>
  <si>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</si>
  <si>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</si>
  <si>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</si>
  <si>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</si>
  <si>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</si>
  <si>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</si>
  <si>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</si>
  <si>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</si>
  <si>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</si>
  <si>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</si>
  <si>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</si>
  <si>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</si>
  <si>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</si>
  <si>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</si>
  <si>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</si>
  <si>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</si>
  <si>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</si>
  <si>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</si>
  <si>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</si>
  <si>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</si>
  <si>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</si>
  <si>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</si>
  <si>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</si>
  <si>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</si>
  <si>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</si>
  <si>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</si>
  <si>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</si>
  <si>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</si>
  <si>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</si>
  <si>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</si>
  <si>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</si>
  <si>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</si>
  <si>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</si>
  <si>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</si>
  <si>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</si>
  <si>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</si>
  <si>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</si>
  <si>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</si>
  <si>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</si>
  <si>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</si>
  <si>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</si>
  <si>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</si>
  <si>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</si>
  <si>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</si>
  <si>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</si>
  <si>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</si>
  <si>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</si>
  <si>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</si>
  <si>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</si>
  <si>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</si>
  <si>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</si>
  <si>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</si>
  <si>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</si>
  <si>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</si>
  <si>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</si>
  <si>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</si>
  <si>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</si>
  <si>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</si>
  <si>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</si>
  <si>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</si>
  <si>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</si>
  <si>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</si>
  <si>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</si>
  <si>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</si>
  <si>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</si>
  <si>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</si>
  <si>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</si>
  <si>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</si>
  <si>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</si>
  <si>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</si>
  <si>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</si>
  <si>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</si>
  <si>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</si>
  <si>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</si>
  <si>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</si>
  <si>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</si>
  <si>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</si>
  <si>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</si>
  <si>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</si>
  <si>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</si>
  <si>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</si>
  <si>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</si>
  <si>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</si>
  <si>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</si>
  <si>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</si>
  <si>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</si>
  <si>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</si>
  <si>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</si>
  <si>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</si>
  <si>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</si>
  <si>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</si>
  <si>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</si>
  <si>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</si>
  <si>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</si>
  <si>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</si>
  <si>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</si>
  <si>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</si>
  <si>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</si>
  <si>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</si>
  <si>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</si>
  <si>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</si>
  <si>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</si>
  <si>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</si>
  <si>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</si>
  <si>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</si>
  <si>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</si>
  <si>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</si>
  <si>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</si>
  <si>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</si>
  <si>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</si>
  <si>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</si>
  <si>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</si>
  <si>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</si>
  <si>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</si>
  <si>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</si>
  <si>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</si>
  <si>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</si>
  <si>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</si>
  <si>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</si>
  <si>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</si>
  <si>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</si>
  <si>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</si>
  <si>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</si>
  <si>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</si>
  <si>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</si>
  <si>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</si>
  <si>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</si>
  <si>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</si>
  <si>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</si>
  <si>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</si>
  <si>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</si>
  <si>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</si>
  <si>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</si>
  <si>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</si>
  <si>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</si>
  <si>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</si>
  <si>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</si>
  <si>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</si>
  <si>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</si>
  <si>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</si>
  <si>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</si>
  <si>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</si>
  <si>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</si>
  <si>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</si>
  <si>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</si>
  <si>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</si>
  <si>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</si>
  <si>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</si>
  <si>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</si>
  <si>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</si>
  <si>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</si>
  <si>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</si>
  <si>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</si>
  <si>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</si>
  <si>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</si>
  <si>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</si>
  <si>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</si>
  <si>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</si>
  <si>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</si>
  <si>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</si>
  <si>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</si>
  <si>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</si>
  <si>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</si>
  <si>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</si>
  <si>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</si>
  <si>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</si>
  <si>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</si>
  <si>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</si>
  <si>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</si>
  <si>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</si>
  <si>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</si>
  <si>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</si>
  <si>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</si>
  <si>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</si>
  <si>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</si>
  <si>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</si>
  <si>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</si>
  <si>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</si>
  <si>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</si>
  <si>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</si>
  <si>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</si>
  <si>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</si>
  <si>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</si>
  <si>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</si>
  <si>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</si>
  <si>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</si>
  <si>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</si>
  <si>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</si>
  <si>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</si>
  <si>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</si>
  <si>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</si>
  <si>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</si>
  <si>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</si>
  <si>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</si>
  <si>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</si>
  <si>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</si>
  <si>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</si>
  <si>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</si>
  <si>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</si>
  <si>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</si>
  <si>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</si>
  <si>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</si>
  <si>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</si>
  <si>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</si>
  <si>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</si>
  <si>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</si>
  <si>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</si>
  <si>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</si>
  <si>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</si>
  <si>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</si>
  <si>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</si>
  <si>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</si>
  <si>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</si>
  <si>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</si>
  <si>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</si>
  <si>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</si>
  <si>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</si>
  <si>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</si>
  <si>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</si>
  <si>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</si>
  <si>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</si>
  <si>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</si>
  <si>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</si>
  <si>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</si>
  <si>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</si>
  <si>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</si>
  <si>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</si>
  <si>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</si>
  <si>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</si>
  <si>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</si>
  <si>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</si>
  <si>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</si>
  <si>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</si>
  <si>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</si>
  <si>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</si>
  <si>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</si>
  <si>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</si>
  <si>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</si>
  <si>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</si>
  <si>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</si>
  <si>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</si>
  <si>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</si>
  <si>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</si>
  <si>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</si>
  <si>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</si>
  <si>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</si>
  <si>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</si>
  <si>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</si>
  <si>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</si>
  <si>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</si>
  <si>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</si>
  <si>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</si>
  <si>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</si>
  <si>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</si>
  <si>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</si>
  <si>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</si>
  <si>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</si>
  <si>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</si>
  <si>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</si>
  <si>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</si>
  <si>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</si>
  <si>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</si>
  <si>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</si>
  <si>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</si>
  <si>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</si>
  <si>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</si>
  <si>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</si>
  <si>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</si>
  <si>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</si>
  <si>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</si>
  <si>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</si>
  <si>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</si>
  <si>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</si>
  <si>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</si>
  <si>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</si>
  <si>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</si>
  <si>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</si>
  <si>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</si>
  <si>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</si>
  <si>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</si>
  <si>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</si>
  <si>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</si>
  <si>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</si>
  <si>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</si>
  <si>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</si>
  <si>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</si>
  <si>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</si>
  <si>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</si>
  <si>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</si>
  <si>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</si>
  <si>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</si>
  <si>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</si>
  <si>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</si>
  <si>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</si>
  <si>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</si>
  <si>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</si>
  <si>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</si>
  <si>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</si>
  <si>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</si>
  <si>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</si>
  <si>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</si>
  <si>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</si>
  <si>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</si>
  <si>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</si>
  <si>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</si>
  <si>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</si>
  <si>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</si>
  <si>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</si>
  <si>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</si>
  <si>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</si>
  <si>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</si>
  <si>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</si>
  <si>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</si>
  <si>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</si>
  <si>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</si>
  <si>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</si>
  <si>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</si>
  <si>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</si>
  <si>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</si>
  <si>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</si>
  <si>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</si>
  <si>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</si>
  <si>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</si>
  <si>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</si>
  <si>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</si>
  <si>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</si>
  <si>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</si>
  <si>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</si>
  <si>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</si>
  <si>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</si>
  <si>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</si>
  <si>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</si>
  <si>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</si>
  <si>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</si>
  <si>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</si>
  <si>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</si>
  <si>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</si>
  <si>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</si>
  <si>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</si>
  <si>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</si>
  <si>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</si>
  <si>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</si>
  <si>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</si>
  <si>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</si>
  <si>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</si>
  <si>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</si>
  <si>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</si>
  <si>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</si>
  <si>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</si>
  <si>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</si>
  <si>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</si>
  <si>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</si>
  <si>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</si>
  <si>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</si>
  <si>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</si>
  <si>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</si>
  <si>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</si>
  <si>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</si>
  <si>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</si>
  <si>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</si>
  <si>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</si>
  <si>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</si>
  <si>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</si>
  <si>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</si>
  <si>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</si>
  <si>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</si>
  <si>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</si>
  <si>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</si>
  <si>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</si>
  <si>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</si>
  <si>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</si>
  <si>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</si>
  <si>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</si>
  <si>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</si>
  <si>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</si>
  <si>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</si>
  <si>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</si>
  <si>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</si>
  <si>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</si>
  <si>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</si>
  <si>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</si>
  <si>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</si>
  <si>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</si>
  <si>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</si>
  <si>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</si>
  <si>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</si>
  <si>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</si>
  <si>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</si>
  <si>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</si>
  <si>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</si>
  <si>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</si>
  <si>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</si>
  <si>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</si>
  <si>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</si>
  <si>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</si>
  <si>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</si>
  <si>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</si>
  <si>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</si>
  <si>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</si>
  <si>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</si>
  <si>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</si>
  <si>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</si>
  <si>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</si>
  <si>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</si>
  <si>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</si>
  <si>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</si>
  <si>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</si>
  <si>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</si>
  <si>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</si>
  <si>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</si>
  <si>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</si>
  <si>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</si>
  <si>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</si>
  <si>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</si>
  <si>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</si>
  <si>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</si>
  <si>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</si>
  <si>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</si>
  <si>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</si>
  <si>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</si>
  <si>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</si>
  <si>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</si>
  <si>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</si>
  <si>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</si>
  <si>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</si>
  <si>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</si>
  <si>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</si>
  <si>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</si>
  <si>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</si>
  <si>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</si>
  <si>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</si>
  <si>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</si>
  <si>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</si>
  <si>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</si>
  <si>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</si>
  <si>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</si>
  <si>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นางสาวรอมละห์  สาอิ</t>
  </si>
  <si>
    <t>นางนุจิตรา  วรเชษฐ</t>
  </si>
  <si>
    <t>นายกนก  จำปามูล</t>
  </si>
  <si>
    <t>1302301070421</t>
  </si>
  <si>
    <t>เด็กชายศิวัฒน์  สาชิน</t>
  </si>
  <si>
    <t>1302301069813</t>
  </si>
  <si>
    <t>เด็กชายคฑาวุธ  ยั่งยืน</t>
  </si>
  <si>
    <t>1468900031699</t>
  </si>
  <si>
    <t>เด็กชายเอกรัตน์  เครือไชย</t>
  </si>
  <si>
    <t>1302301070595</t>
  </si>
  <si>
    <t>เด็กชายพงศธร  ทศพิมพ์</t>
  </si>
  <si>
    <t>1129901925531</t>
  </si>
  <si>
    <t>เด็กชายอัครพล  เสาะโชค</t>
  </si>
  <si>
    <t>1302301070536</t>
  </si>
  <si>
    <t>เด็กชายกิตติพงษ์  กาดนอก</t>
  </si>
  <si>
    <t>1302301070005</t>
  </si>
  <si>
    <t>เด็กชายอรรถพร  วงษ์ชาลี</t>
  </si>
  <si>
    <t>1369900703711</t>
  </si>
  <si>
    <t>เด็กชายธีรวัฒน์  ภักดีไทย</t>
  </si>
  <si>
    <t>1369900731072</t>
  </si>
  <si>
    <t>เด็กชายบูรพา  ปัญญาชนะวงศ์</t>
  </si>
  <si>
    <t>1369900700967</t>
  </si>
  <si>
    <t>เด็กชายสุรบดินทร์  กายแก้ว</t>
  </si>
  <si>
    <t>1369900704946</t>
  </si>
  <si>
    <t>เด็กชายนวพล   หวลสันเทียะ</t>
  </si>
  <si>
    <t>1369900698768</t>
  </si>
  <si>
    <t>เด็กหญิงธนาภา  คะมาปะเต</t>
  </si>
  <si>
    <t>1302301069945</t>
  </si>
  <si>
    <t>เด็กหญิงนภสร  ใจหาญ</t>
  </si>
  <si>
    <t>1302301070099</t>
  </si>
  <si>
    <t>เด็กหญิงภัคจิรา  ไชยโชค</t>
  </si>
  <si>
    <t>1309701289493</t>
  </si>
  <si>
    <t>เด็กหญิงฑิฆัมพร  เสาโสงยาง</t>
  </si>
  <si>
    <t>1104300823739</t>
  </si>
  <si>
    <t>เด็กหญิงเพ็ญภาส  ไฝชัยภูมิ</t>
  </si>
  <si>
    <t>1139600310693</t>
  </si>
  <si>
    <t>เด็กหญิงพิยดา เลาะจิ๊</t>
  </si>
  <si>
    <t>ส</t>
  </si>
  <si>
    <t>5</t>
  </si>
  <si>
    <t>6</t>
  </si>
  <si>
    <t>7</t>
  </si>
  <si>
    <t>8</t>
  </si>
  <si>
    <t>9</t>
  </si>
  <si>
    <t>10</t>
  </si>
  <si>
    <t>11</t>
  </si>
  <si>
    <t>12</t>
  </si>
  <si>
    <t>พ 14101</t>
  </si>
  <si>
    <t>การเจริญเติบโตและพัฒนาการของมนุษย์</t>
  </si>
  <si>
    <t>อธิบายการเจริญเติบโตและพัฒนาการของร่างกายและจิตใจตามวัย</t>
  </si>
  <si>
    <t>พ 1.1.1</t>
  </si>
  <si>
    <t>อธิบายความสำคัญของกล้ามเนื้อกระดูกและข้อที่มีผลต่อสุขภาพ การเจริญเติบโต</t>
  </si>
  <si>
    <t>พ 1.1.2</t>
  </si>
  <si>
    <t>และพัฒนาการ</t>
  </si>
  <si>
    <t>อธิบายวิธีดูแลกล้ามเนื้อ กระดูกและข้อ ให้ทำงานอย่างมีประสิทธิภาพ</t>
  </si>
  <si>
    <t>พ 1.1.3</t>
  </si>
  <si>
    <t>ชีวิตและครอบครัว</t>
  </si>
  <si>
    <t>อธิบายคุณลักษณะของความเป็นเพื่อนและสมาชิกที่ดีของครอบครัว</t>
  </si>
  <si>
    <t>พ 2.1.1</t>
  </si>
  <si>
    <t>แสดงพฤติกรรมที่เหมาะสมกับเพศของตนตามวัฒนธรรมไทย</t>
  </si>
  <si>
    <t>พ 2.1.2</t>
  </si>
  <si>
    <t>ยกตัวอย่างวิธีการปฏิเสธการกระทำที่เป็นอันตรายและไม่เหมาะสมในเรื่องเพศ</t>
  </si>
  <si>
    <t>พ 2.1.3</t>
  </si>
  <si>
    <t>การเคลื่อนไหว การออกกำลังกาย การเล่นเกม กีฬาไทย และกีฬาสากล</t>
  </si>
  <si>
    <t>ควบคุมตนเองเมื่อใช้ทักษะการเคลื่อนไหวในลักษณะผสมผสานได้ทั้งแบบอยู่กับที่</t>
  </si>
  <si>
    <t>พ 3.1.1</t>
  </si>
  <si>
    <t xml:space="preserve"> เคลื่อนที่ และใช้อุปกรณ์ประกอบ</t>
  </si>
  <si>
    <t>ฝึกกายบริหารท่ามือเปล่าประกอบจังหวะ</t>
  </si>
  <si>
    <t>พ 3.1.2</t>
  </si>
  <si>
    <t>เล่นเกมเลียนแบบและกิจกรรมแบบผลัด</t>
  </si>
  <si>
    <t>พ 3.1.3</t>
  </si>
  <si>
    <t>เล่นกีฬาพื้นฐานได้อย่างน้อย ๑ ชนิด</t>
  </si>
  <si>
    <t>พ 3.1.4</t>
  </si>
  <si>
    <t>ออกกำลังกาย เล่นเกม และกีฬาที่ตนเองชอบและมีความสามารถในการวิเคราะห์</t>
  </si>
  <si>
    <t>พ 3.2.1</t>
  </si>
  <si>
    <t>ผลพัฒนาการของตนเองตามตัวอย่างและแบบปฏิบัติของผู้อื่น</t>
  </si>
  <si>
    <t>ปฏิบัติตามกฎ กติกาการเล่นกีฬาพื้นฐาน ตามชนิดกีฬาที่เล่น</t>
  </si>
  <si>
    <t>พ 3.2.2</t>
  </si>
  <si>
    <t>การสร้างเสริมสุขภาพ สมรรถภาพและการป้องกันโรค</t>
  </si>
  <si>
    <t>อธิบายความสัมพันธ์ระหว่างสิ่งแวดล้อมกับสุขภาพ</t>
  </si>
  <si>
    <t>พ 4.1.1</t>
  </si>
  <si>
    <t>อธิบายสภาวะอารมณ์ ความรู้สึกที่มีผลต่อสุขภาพ</t>
  </si>
  <si>
    <t>พ 4.1.2</t>
  </si>
  <si>
    <t>วิเคราะห์ข้อมูลบนฉลากอาหารและผลิตภัณฑ์สุขภาพ เพื่อการเลือกบริโภค</t>
  </si>
  <si>
    <t>พ 4.1.3</t>
  </si>
  <si>
    <t>ทดสอบและปรับปรุงสมรรถภาพทางกายตามผลการตรวจสอบสมรรถภาพทางกาย</t>
  </si>
  <si>
    <t>พ 4.1.4</t>
  </si>
  <si>
    <t>ความปลอดภัยในชีวิต</t>
  </si>
  <si>
    <t>อธิบายความสำคัญของการใช้ยาและใช้ยาอย่างถูกวิธี</t>
  </si>
  <si>
    <t>พ 5.1.1</t>
  </si>
  <si>
    <t>แสดงวิธีปฐมพยาบาลเมื่อได้รับอันตรายจากการใช้ยาผิด สารเคมีแมลงสัตว์กัดต่อย และการบาดเจ็บจากการเล่นกีฬา</t>
  </si>
  <si>
    <t>พ 5.1.2</t>
  </si>
  <si>
    <t>วิเคราะห์ผลเสียของการสูบบุหรี่และการดื่มสุรา ที่มีต่อสุขภาพและการป้องกัน</t>
  </si>
  <si>
    <t>พ 5.1.3</t>
  </si>
  <si>
    <t>นายชยพล  จำชาติ</t>
  </si>
  <si>
    <t>เด็กหญิงจิราพัชร  มณีอินทร์</t>
  </si>
  <si>
    <t>13</t>
  </si>
  <si>
    <t>14</t>
  </si>
  <si>
    <t>15</t>
  </si>
  <si>
    <t>16</t>
  </si>
  <si>
    <t>17</t>
  </si>
  <si>
    <t>18</t>
  </si>
  <si>
    <t>19</t>
  </si>
  <si>
    <t>1199901073798</t>
  </si>
  <si>
    <t>นายฤทธิเดช  พลอยสุวรรณ์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</si>
</sst>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5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Protection="1"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142" xfId="0" applyFont="1" applyFill="1" applyBorder="1" applyAlignment="1" applyProtection="1">
      <alignment horizontal="left"/>
      <protection locked="0" hidden="1"/>
    </xf>
    <xf numFmtId="0" fontId="2" fillId="0" borderId="143" xfId="0" applyFont="1" applyFill="1" applyBorder="1" applyAlignment="1" applyProtection="1">
      <alignment horizontal="center"/>
      <protection locked="0" hidden="1"/>
    </xf>
    <xf numFmtId="0" fontId="2" fillId="0" borderId="143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19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วิชาสุขศึกษาและพลศึกษา</c:v>
                </c:pt>
              </c:strCache>
            </c:strRef>
          </c:tx>
          <c:dLbls>
            <c:showVal val="1"/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9</c:v>
                </c:pt>
              </c:numCache>
            </c:numRef>
          </c:val>
        </c:ser>
        <c:dLbls>
          <c:showVal val="1"/>
        </c:dLbls>
        <c:shape val="box"/>
        <c:axId val="172981248"/>
        <c:axId val="105886848"/>
        <c:axId val="0"/>
      </c:bar3DChart>
      <c:catAx>
        <c:axId val="172981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105886848"/>
        <c:crosses val="autoZero"/>
        <c:auto val="1"/>
        <c:lblAlgn val="ctr"/>
        <c:lblOffset val="100"/>
      </c:catAx>
      <c:valAx>
        <c:axId val="10588684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368E-2"/>
            </c:manualLayout>
          </c:layout>
        </c:title>
        <c:numFmt formatCode="General" sourceLinked="1"/>
        <c:tickLblPos val="nextTo"/>
        <c:crossAx val="17298124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</c:ser>
        <c:dLbls>
          <c:showVal val="1"/>
        </c:dLbls>
        <c:shape val="box"/>
        <c:axId val="173148800"/>
        <c:axId val="173159168"/>
        <c:axId val="0"/>
      </c:bar3DChart>
      <c:catAx>
        <c:axId val="17314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173159168"/>
        <c:crosses val="autoZero"/>
        <c:auto val="1"/>
        <c:lblAlgn val="ctr"/>
        <c:lblOffset val="100"/>
      </c:catAx>
      <c:valAx>
        <c:axId val="17315916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17314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665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358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76.722222222222229</c:v>
                </c:pt>
                <c:pt idx="1">
                  <c:v>80.222222222222229</c:v>
                </c:pt>
                <c:pt idx="2">
                  <c:v>78.777777777777771</c:v>
                </c:pt>
              </c:numCache>
            </c:numRef>
          </c:val>
        </c:ser>
        <c:dLbls>
          <c:showVal val="1"/>
        </c:dLbls>
        <c:marker val="1"/>
        <c:axId val="173191936"/>
        <c:axId val="173193472"/>
      </c:lineChart>
      <c:catAx>
        <c:axId val="173191936"/>
        <c:scaling>
          <c:orientation val="minMax"/>
        </c:scaling>
        <c:axPos val="b"/>
        <c:majorGridlines/>
        <c:majorTickMark val="none"/>
        <c:tickLblPos val="nextTo"/>
        <c:crossAx val="173193472"/>
        <c:crosses val="autoZero"/>
        <c:auto val="1"/>
        <c:lblAlgn val="ctr"/>
        <c:lblOffset val="100"/>
      </c:catAx>
      <c:valAx>
        <c:axId val="173193472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3042"/>
            </c:manualLayout>
          </c:layout>
        </c:title>
        <c:numFmt formatCode="0.00" sourceLinked="1"/>
        <c:majorTickMark val="none"/>
        <c:tickLblPos val="nextTo"/>
        <c:crossAx val="1731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1" customWidth="1"/>
    <col min="2" max="2" width="10.140625" style="522" customWidth="1"/>
    <col min="3" max="3" width="12.140625" style="524" customWidth="1"/>
    <col min="4" max="4" width="11.42578125" style="522" customWidth="1"/>
    <col min="5" max="5" width="22" style="521" customWidth="1"/>
    <col min="6" max="6" width="14.7109375" style="521" customWidth="1"/>
    <col min="7" max="7" width="17.5703125" style="521" customWidth="1"/>
    <col min="8" max="8" width="17.28515625" style="521" customWidth="1"/>
    <col min="9" max="9" width="56.28515625" style="521" customWidth="1"/>
    <col min="10" max="10" width="83.5703125" style="521" customWidth="1"/>
    <col min="11" max="16384" width="9.140625" style="521"/>
  </cols>
  <sheetData>
    <row r="1" spans="1:10">
      <c r="A1" s="521" t="s">
        <v>575</v>
      </c>
      <c r="B1" s="522" t="s">
        <v>658</v>
      </c>
      <c r="C1" s="524" t="s">
        <v>665</v>
      </c>
      <c r="D1" s="522" t="s">
        <v>1582</v>
      </c>
      <c r="E1" s="521" t="s">
        <v>659</v>
      </c>
      <c r="F1" s="521" t="s">
        <v>74</v>
      </c>
      <c r="G1" s="521" t="s">
        <v>75</v>
      </c>
      <c r="H1" s="521" t="s">
        <v>54</v>
      </c>
      <c r="I1" s="521" t="s">
        <v>116</v>
      </c>
    </row>
    <row r="2" spans="1:10">
      <c r="A2" s="523">
        <v>1</v>
      </c>
      <c r="B2" s="522">
        <v>5404001</v>
      </c>
      <c r="C2" s="524" t="s">
        <v>2007</v>
      </c>
      <c r="D2" s="522" t="s">
        <v>2008</v>
      </c>
      <c r="E2" s="521" t="s">
        <v>654</v>
      </c>
      <c r="F2" s="521" t="s">
        <v>655</v>
      </c>
      <c r="G2" s="521" t="s">
        <v>656</v>
      </c>
      <c r="H2" s="521" t="s">
        <v>657</v>
      </c>
      <c r="I2" s="521" t="s">
        <v>660</v>
      </c>
    </row>
    <row r="3" spans="1:10">
      <c r="A3" s="523">
        <v>2</v>
      </c>
      <c r="B3" s="522">
        <v>5404002</v>
      </c>
      <c r="C3" s="524" t="s">
        <v>2043</v>
      </c>
      <c r="D3" s="522" t="s">
        <v>2044</v>
      </c>
      <c r="E3" s="521" t="s">
        <v>661</v>
      </c>
      <c r="F3" s="521" t="s">
        <v>662</v>
      </c>
      <c r="G3" s="521" t="s">
        <v>662</v>
      </c>
      <c r="H3" s="521" t="s">
        <v>663</v>
      </c>
      <c r="I3" s="521" t="s">
        <v>664</v>
      </c>
    </row>
    <row r="4" spans="1:10">
      <c r="A4" s="523">
        <v>3</v>
      </c>
      <c r="B4" s="522">
        <v>5405003</v>
      </c>
      <c r="C4" s="524" t="s">
        <v>1711</v>
      </c>
      <c r="D4" s="522">
        <v>92010100</v>
      </c>
      <c r="E4" s="521" t="s">
        <v>666</v>
      </c>
      <c r="F4" s="521" t="s">
        <v>670</v>
      </c>
      <c r="G4" s="521" t="s">
        <v>667</v>
      </c>
      <c r="H4" s="521" t="s">
        <v>668</v>
      </c>
      <c r="I4" s="521" t="s">
        <v>669</v>
      </c>
      <c r="J4" s="525" t="s">
        <v>1712</v>
      </c>
    </row>
    <row r="5" spans="1:10">
      <c r="A5" s="523">
        <v>4</v>
      </c>
      <c r="B5" s="522">
        <v>5405004</v>
      </c>
      <c r="C5" s="524" t="s">
        <v>2035</v>
      </c>
      <c r="D5" s="522" t="s">
        <v>2036</v>
      </c>
      <c r="E5" s="521" t="s">
        <v>671</v>
      </c>
      <c r="F5" s="521" t="s">
        <v>673</v>
      </c>
      <c r="G5" s="521" t="s">
        <v>674</v>
      </c>
      <c r="H5" s="521" t="s">
        <v>675</v>
      </c>
      <c r="I5" s="521" t="s">
        <v>672</v>
      </c>
    </row>
    <row r="6" spans="1:10">
      <c r="A6" s="523">
        <v>5</v>
      </c>
      <c r="B6" s="522">
        <v>5405005</v>
      </c>
      <c r="C6" s="524" t="s">
        <v>1880</v>
      </c>
      <c r="D6" s="522" t="s">
        <v>1881</v>
      </c>
      <c r="E6" s="521" t="s">
        <v>676</v>
      </c>
      <c r="F6" s="521" t="s">
        <v>1578</v>
      </c>
      <c r="G6" s="521" t="s">
        <v>678</v>
      </c>
      <c r="H6" s="521" t="s">
        <v>679</v>
      </c>
      <c r="I6" s="521" t="s">
        <v>677</v>
      </c>
    </row>
    <row r="7" spans="1:10">
      <c r="A7" s="523">
        <v>6</v>
      </c>
      <c r="B7" s="522">
        <v>5405006</v>
      </c>
      <c r="C7" s="524" t="s">
        <v>1850</v>
      </c>
      <c r="D7" s="522" t="s">
        <v>1851</v>
      </c>
      <c r="E7" s="521" t="s">
        <v>680</v>
      </c>
      <c r="F7" s="521" t="s">
        <v>1852</v>
      </c>
      <c r="G7" s="521" t="s">
        <v>1853</v>
      </c>
      <c r="H7" s="521" t="s">
        <v>682</v>
      </c>
      <c r="I7" s="521" t="s">
        <v>681</v>
      </c>
    </row>
    <row r="8" spans="1:10">
      <c r="A8" s="523">
        <v>7</v>
      </c>
      <c r="B8" s="522">
        <v>5405007</v>
      </c>
      <c r="C8" s="524" t="s">
        <v>1900</v>
      </c>
      <c r="D8" s="522" t="s">
        <v>1901</v>
      </c>
      <c r="E8" s="521" t="s">
        <v>683</v>
      </c>
      <c r="F8" s="521" t="s">
        <v>684</v>
      </c>
      <c r="G8" s="521" t="s">
        <v>685</v>
      </c>
      <c r="H8" s="521" t="s">
        <v>686</v>
      </c>
      <c r="I8" s="521" t="s">
        <v>1904</v>
      </c>
    </row>
    <row r="9" spans="1:10">
      <c r="A9" s="523">
        <v>8</v>
      </c>
      <c r="B9" s="522">
        <v>5405008</v>
      </c>
      <c r="C9" s="524" t="s">
        <v>2026</v>
      </c>
      <c r="D9" s="522" t="s">
        <v>2027</v>
      </c>
      <c r="E9" s="521" t="s">
        <v>687</v>
      </c>
      <c r="F9" s="521" t="s">
        <v>2028</v>
      </c>
      <c r="G9" s="521" t="s">
        <v>688</v>
      </c>
      <c r="H9" s="521" t="s">
        <v>657</v>
      </c>
      <c r="I9" s="521" t="s">
        <v>1146</v>
      </c>
    </row>
    <row r="10" spans="1:10">
      <c r="A10" s="523">
        <v>9</v>
      </c>
      <c r="B10" s="522">
        <v>5405009</v>
      </c>
      <c r="C10" s="524" t="s">
        <v>1634</v>
      </c>
      <c r="D10" s="522">
        <v>20010076</v>
      </c>
      <c r="E10" s="521" t="s">
        <v>689</v>
      </c>
      <c r="F10" s="521" t="s">
        <v>1633</v>
      </c>
      <c r="G10" s="521" t="s">
        <v>690</v>
      </c>
      <c r="H10" s="521" t="s">
        <v>691</v>
      </c>
      <c r="I10" s="521" t="s">
        <v>1140</v>
      </c>
      <c r="J10" s="525" t="s">
        <v>1635</v>
      </c>
    </row>
    <row r="11" spans="1:10">
      <c r="A11" s="523">
        <v>10</v>
      </c>
      <c r="B11" s="522">
        <v>5405010</v>
      </c>
      <c r="C11" s="524" t="s">
        <v>1831</v>
      </c>
      <c r="D11" s="522" t="s">
        <v>1832</v>
      </c>
      <c r="E11" s="521" t="s">
        <v>692</v>
      </c>
      <c r="F11" s="521" t="s">
        <v>694</v>
      </c>
      <c r="G11" s="521" t="s">
        <v>695</v>
      </c>
      <c r="H11" s="521" t="s">
        <v>682</v>
      </c>
      <c r="I11" s="521" t="s">
        <v>693</v>
      </c>
    </row>
    <row r="12" spans="1:10">
      <c r="A12" s="523">
        <v>11</v>
      </c>
      <c r="B12" s="522">
        <v>5405011</v>
      </c>
      <c r="C12" s="524" t="s">
        <v>1719</v>
      </c>
      <c r="D12" s="522">
        <v>63020086</v>
      </c>
      <c r="E12" s="521" t="s">
        <v>696</v>
      </c>
      <c r="F12" s="521" t="s">
        <v>698</v>
      </c>
      <c r="G12" s="521" t="s">
        <v>699</v>
      </c>
      <c r="H12" s="521" t="s">
        <v>700</v>
      </c>
      <c r="I12" s="521" t="s">
        <v>697</v>
      </c>
      <c r="J12" s="525" t="s">
        <v>1720</v>
      </c>
    </row>
    <row r="13" spans="1:10">
      <c r="A13" s="523">
        <v>12</v>
      </c>
      <c r="B13" s="522">
        <v>5405012</v>
      </c>
      <c r="C13" s="524" t="s">
        <v>1854</v>
      </c>
      <c r="D13" s="522" t="s">
        <v>1855</v>
      </c>
      <c r="E13" s="521" t="s">
        <v>701</v>
      </c>
      <c r="F13" s="521" t="s">
        <v>1856</v>
      </c>
      <c r="G13" s="521" t="s">
        <v>769</v>
      </c>
      <c r="H13" s="521" t="s">
        <v>682</v>
      </c>
      <c r="I13" s="521" t="s">
        <v>681</v>
      </c>
    </row>
    <row r="14" spans="1:10">
      <c r="A14" s="523">
        <v>13</v>
      </c>
      <c r="B14" s="522">
        <v>5406013</v>
      </c>
      <c r="C14" s="524" t="s">
        <v>1876</v>
      </c>
      <c r="D14" s="522" t="s">
        <v>1877</v>
      </c>
      <c r="E14" s="521" t="s">
        <v>666</v>
      </c>
      <c r="F14" s="521" t="s">
        <v>670</v>
      </c>
      <c r="G14" s="521" t="s">
        <v>702</v>
      </c>
      <c r="H14" s="521" t="s">
        <v>703</v>
      </c>
      <c r="I14" s="521" t="s">
        <v>1113</v>
      </c>
    </row>
    <row r="15" spans="1:10">
      <c r="A15" s="523">
        <v>14</v>
      </c>
      <c r="B15" s="522">
        <v>5406014</v>
      </c>
      <c r="C15" s="524" t="s">
        <v>2073</v>
      </c>
      <c r="D15" s="522" t="s">
        <v>2074</v>
      </c>
      <c r="E15" s="521" t="s">
        <v>704</v>
      </c>
      <c r="F15" s="521" t="s">
        <v>706</v>
      </c>
      <c r="G15" s="521" t="s">
        <v>707</v>
      </c>
      <c r="H15" s="521" t="s">
        <v>708</v>
      </c>
      <c r="I15" s="521" t="s">
        <v>705</v>
      </c>
    </row>
    <row r="16" spans="1:10">
      <c r="A16" s="523">
        <v>15</v>
      </c>
      <c r="B16" s="522">
        <v>5406015</v>
      </c>
      <c r="C16" s="524" t="s">
        <v>2125</v>
      </c>
      <c r="D16" s="522" t="s">
        <v>2126</v>
      </c>
      <c r="E16" s="521" t="s">
        <v>709</v>
      </c>
      <c r="F16" s="521" t="s">
        <v>711</v>
      </c>
      <c r="G16" s="521" t="s">
        <v>712</v>
      </c>
      <c r="H16" s="521" t="s">
        <v>713</v>
      </c>
      <c r="I16" s="521" t="s">
        <v>710</v>
      </c>
    </row>
    <row r="17" spans="1:10">
      <c r="A17" s="523">
        <v>16</v>
      </c>
      <c r="B17" s="522">
        <v>5406016</v>
      </c>
      <c r="C17" s="524" t="s">
        <v>1717</v>
      </c>
      <c r="D17" s="522">
        <v>63020084</v>
      </c>
      <c r="E17" s="521" t="s">
        <v>714</v>
      </c>
      <c r="F17" s="521" t="s">
        <v>714</v>
      </c>
      <c r="G17" s="521" t="s">
        <v>714</v>
      </c>
      <c r="H17" s="521" t="s">
        <v>700</v>
      </c>
      <c r="I17" s="521" t="s">
        <v>697</v>
      </c>
      <c r="J17" s="525" t="s">
        <v>1718</v>
      </c>
    </row>
    <row r="18" spans="1:10">
      <c r="A18" s="523">
        <v>17</v>
      </c>
      <c r="B18" s="522">
        <v>5406017</v>
      </c>
      <c r="C18" s="524" t="s">
        <v>2099</v>
      </c>
      <c r="D18" s="522" t="s">
        <v>2100</v>
      </c>
      <c r="E18" s="521" t="s">
        <v>715</v>
      </c>
      <c r="F18" s="521" t="s">
        <v>717</v>
      </c>
      <c r="G18" s="521" t="s">
        <v>717</v>
      </c>
      <c r="H18" s="521" t="s">
        <v>713</v>
      </c>
      <c r="I18" s="521" t="s">
        <v>716</v>
      </c>
    </row>
    <row r="19" spans="1:10">
      <c r="A19" s="523">
        <v>18</v>
      </c>
      <c r="B19" s="522">
        <v>5407018</v>
      </c>
      <c r="C19" s="524" t="s">
        <v>1755</v>
      </c>
      <c r="D19" s="522">
        <v>30050001</v>
      </c>
      <c r="E19" s="521" t="s">
        <v>718</v>
      </c>
      <c r="F19" s="521" t="s">
        <v>720</v>
      </c>
      <c r="G19" s="521" t="s">
        <v>721</v>
      </c>
      <c r="H19" s="521" t="s">
        <v>643</v>
      </c>
      <c r="I19" s="521" t="s">
        <v>719</v>
      </c>
      <c r="J19" s="525" t="s">
        <v>1756</v>
      </c>
    </row>
    <row r="20" spans="1:10">
      <c r="A20" s="523">
        <v>19</v>
      </c>
      <c r="B20" s="522">
        <v>5407019</v>
      </c>
      <c r="C20" s="546" t="s">
        <v>2223</v>
      </c>
      <c r="E20" s="521" t="s">
        <v>722</v>
      </c>
      <c r="F20" s="521" t="s">
        <v>723</v>
      </c>
      <c r="G20" s="521" t="s">
        <v>724</v>
      </c>
      <c r="H20" s="521" t="s">
        <v>725</v>
      </c>
    </row>
    <row r="21" spans="1:10">
      <c r="A21" s="523">
        <v>20</v>
      </c>
      <c r="B21" s="522">
        <v>5407020</v>
      </c>
      <c r="C21" s="524" t="s">
        <v>1673</v>
      </c>
      <c r="D21" s="522">
        <v>57040035</v>
      </c>
      <c r="E21" s="521" t="s">
        <v>726</v>
      </c>
      <c r="F21" s="521" t="s">
        <v>727</v>
      </c>
      <c r="G21" s="521" t="s">
        <v>728</v>
      </c>
      <c r="H21" s="521" t="s">
        <v>729</v>
      </c>
      <c r="I21" s="521" t="s">
        <v>1364</v>
      </c>
      <c r="J21" s="525" t="s">
        <v>1674</v>
      </c>
    </row>
    <row r="22" spans="1:10">
      <c r="A22" s="523">
        <v>21</v>
      </c>
      <c r="B22" s="522">
        <v>5407021</v>
      </c>
      <c r="C22" s="524" t="s">
        <v>1786</v>
      </c>
      <c r="D22" s="522" t="s">
        <v>1787</v>
      </c>
      <c r="E22" s="521" t="s">
        <v>1785</v>
      </c>
      <c r="F22" s="521" t="s">
        <v>1788</v>
      </c>
      <c r="G22" s="521" t="s">
        <v>731</v>
      </c>
      <c r="H22" s="521" t="s">
        <v>732</v>
      </c>
      <c r="I22" s="521" t="s">
        <v>730</v>
      </c>
    </row>
    <row r="23" spans="1:10">
      <c r="A23" s="523">
        <v>22</v>
      </c>
      <c r="B23" s="522">
        <v>5407022</v>
      </c>
      <c r="C23" s="524" t="s">
        <v>1769</v>
      </c>
      <c r="D23" s="522" t="s">
        <v>1770</v>
      </c>
      <c r="E23" s="521" t="s">
        <v>733</v>
      </c>
      <c r="F23" s="521" t="s">
        <v>1471</v>
      </c>
      <c r="G23" s="521" t="s">
        <v>735</v>
      </c>
      <c r="H23" s="521" t="s">
        <v>643</v>
      </c>
      <c r="I23" s="521" t="s">
        <v>734</v>
      </c>
    </row>
    <row r="24" spans="1:10">
      <c r="A24" s="523">
        <v>23</v>
      </c>
      <c r="B24" s="522">
        <v>5407023</v>
      </c>
      <c r="C24" s="524" t="s">
        <v>1767</v>
      </c>
      <c r="D24" s="522">
        <v>30060062</v>
      </c>
      <c r="E24" s="521" t="s">
        <v>736</v>
      </c>
      <c r="F24" s="521" t="s">
        <v>738</v>
      </c>
      <c r="G24" s="521" t="s">
        <v>739</v>
      </c>
      <c r="H24" s="521" t="s">
        <v>643</v>
      </c>
      <c r="I24" s="521" t="s">
        <v>737</v>
      </c>
      <c r="J24" s="525" t="s">
        <v>1768</v>
      </c>
    </row>
    <row r="25" spans="1:10">
      <c r="A25" s="523">
        <v>24</v>
      </c>
      <c r="B25" s="522">
        <v>5407024</v>
      </c>
      <c r="C25" s="546" t="s">
        <v>2230</v>
      </c>
      <c r="E25" s="521" t="s">
        <v>740</v>
      </c>
      <c r="G25" s="521" t="s">
        <v>741</v>
      </c>
      <c r="H25" s="521" t="s">
        <v>643</v>
      </c>
    </row>
    <row r="26" spans="1:10">
      <c r="A26" s="523">
        <v>25</v>
      </c>
      <c r="B26" s="522">
        <v>5407025</v>
      </c>
      <c r="C26" s="524" t="s">
        <v>1857</v>
      </c>
      <c r="D26" s="522" t="s">
        <v>1858</v>
      </c>
      <c r="E26" s="521" t="s">
        <v>742</v>
      </c>
      <c r="F26" s="521" t="s">
        <v>743</v>
      </c>
      <c r="G26" s="521" t="s">
        <v>744</v>
      </c>
      <c r="H26" s="521" t="s">
        <v>682</v>
      </c>
      <c r="I26" s="521" t="s">
        <v>681</v>
      </c>
    </row>
    <row r="27" spans="1:10">
      <c r="A27" s="523">
        <v>26</v>
      </c>
      <c r="B27" s="522">
        <v>5409026</v>
      </c>
      <c r="C27" s="524" t="s">
        <v>1789</v>
      </c>
      <c r="D27" s="522" t="s">
        <v>1790</v>
      </c>
      <c r="E27" s="521" t="s">
        <v>745</v>
      </c>
      <c r="F27" s="521" t="s">
        <v>747</v>
      </c>
      <c r="G27" s="521" t="s">
        <v>748</v>
      </c>
      <c r="H27" s="521" t="s">
        <v>732</v>
      </c>
      <c r="I27" s="521" t="s">
        <v>746</v>
      </c>
    </row>
    <row r="28" spans="1:10">
      <c r="A28" s="523">
        <v>27</v>
      </c>
      <c r="B28" s="522">
        <v>5409027</v>
      </c>
      <c r="C28" s="524" t="s">
        <v>1791</v>
      </c>
      <c r="D28" s="522" t="s">
        <v>1792</v>
      </c>
      <c r="E28" s="521" t="s">
        <v>749</v>
      </c>
      <c r="F28" s="521" t="s">
        <v>750</v>
      </c>
      <c r="G28" s="521" t="s">
        <v>750</v>
      </c>
      <c r="H28" s="521" t="s">
        <v>732</v>
      </c>
      <c r="I28" s="521" t="s">
        <v>746</v>
      </c>
    </row>
    <row r="29" spans="1:10">
      <c r="A29" s="523">
        <v>28</v>
      </c>
      <c r="B29" s="522">
        <v>5409028</v>
      </c>
      <c r="C29" s="524" t="s">
        <v>1699</v>
      </c>
      <c r="D29" s="522">
        <v>50050227</v>
      </c>
      <c r="E29" s="521" t="s">
        <v>751</v>
      </c>
      <c r="F29" s="521" t="s">
        <v>753</v>
      </c>
      <c r="G29" s="521" t="s">
        <v>753</v>
      </c>
      <c r="H29" s="521" t="s">
        <v>754</v>
      </c>
      <c r="I29" s="521" t="s">
        <v>752</v>
      </c>
      <c r="J29" s="525" t="s">
        <v>1700</v>
      </c>
    </row>
    <row r="30" spans="1:10">
      <c r="A30" s="523">
        <v>29</v>
      </c>
      <c r="B30" s="522">
        <v>5410029</v>
      </c>
      <c r="C30" s="524" t="s">
        <v>1878</v>
      </c>
      <c r="D30" s="522" t="s">
        <v>1879</v>
      </c>
      <c r="E30" s="521" t="s">
        <v>755</v>
      </c>
      <c r="F30" s="521" t="s">
        <v>757</v>
      </c>
      <c r="G30" s="521" t="s">
        <v>758</v>
      </c>
      <c r="H30" s="521" t="s">
        <v>759</v>
      </c>
      <c r="I30" s="521" t="s">
        <v>756</v>
      </c>
    </row>
    <row r="31" spans="1:10" ht="15.75" customHeight="1">
      <c r="A31" s="523">
        <v>30</v>
      </c>
      <c r="B31" s="522">
        <v>5410030</v>
      </c>
      <c r="C31" s="524" t="s">
        <v>1950</v>
      </c>
      <c r="D31" s="522" t="s">
        <v>1951</v>
      </c>
      <c r="E31" s="521" t="s">
        <v>760</v>
      </c>
      <c r="F31" s="521" t="s">
        <v>762</v>
      </c>
      <c r="G31" s="521" t="s">
        <v>763</v>
      </c>
      <c r="H31" s="521" t="s">
        <v>764</v>
      </c>
      <c r="I31" s="521" t="s">
        <v>761</v>
      </c>
    </row>
    <row r="32" spans="1:10">
      <c r="A32" s="523">
        <v>31</v>
      </c>
      <c r="B32" s="522">
        <v>5410031</v>
      </c>
      <c r="C32" s="524" t="s">
        <v>2045</v>
      </c>
      <c r="D32" s="522" t="s">
        <v>2046</v>
      </c>
      <c r="E32" s="521" t="s">
        <v>765</v>
      </c>
      <c r="F32" s="521" t="s">
        <v>662</v>
      </c>
      <c r="G32" s="521" t="s">
        <v>662</v>
      </c>
      <c r="H32" s="521" t="s">
        <v>663</v>
      </c>
      <c r="I32" s="521" t="s">
        <v>664</v>
      </c>
    </row>
    <row r="33" spans="1:10">
      <c r="A33" s="523">
        <v>32</v>
      </c>
      <c r="B33" s="522">
        <v>5410032</v>
      </c>
      <c r="C33" s="524" t="s">
        <v>1675</v>
      </c>
      <c r="D33" s="522">
        <v>57040120</v>
      </c>
      <c r="E33" s="521" t="s">
        <v>766</v>
      </c>
      <c r="F33" s="521" t="s">
        <v>670</v>
      </c>
      <c r="G33" s="521" t="s">
        <v>767</v>
      </c>
      <c r="H33" s="521" t="s">
        <v>729</v>
      </c>
      <c r="I33" s="521" t="s">
        <v>1364</v>
      </c>
      <c r="J33" s="525" t="s">
        <v>1676</v>
      </c>
    </row>
    <row r="34" spans="1:10">
      <c r="A34" s="523">
        <v>33</v>
      </c>
      <c r="B34" s="522">
        <v>5410033</v>
      </c>
      <c r="C34" s="524" t="s">
        <v>1847</v>
      </c>
      <c r="D34" s="522" t="s">
        <v>1848</v>
      </c>
      <c r="E34" s="521" t="s">
        <v>768</v>
      </c>
      <c r="F34" s="521" t="s">
        <v>1849</v>
      </c>
      <c r="G34" s="521" t="s">
        <v>769</v>
      </c>
      <c r="H34" s="521" t="s">
        <v>682</v>
      </c>
      <c r="I34" s="521" t="s">
        <v>681</v>
      </c>
    </row>
    <row r="35" spans="1:10">
      <c r="A35" s="523">
        <v>34</v>
      </c>
      <c r="B35" s="522">
        <v>5410034</v>
      </c>
      <c r="C35" s="524" t="s">
        <v>1596</v>
      </c>
      <c r="D35" s="522">
        <v>46030170</v>
      </c>
      <c r="E35" s="521" t="s">
        <v>770</v>
      </c>
      <c r="F35" s="521" t="s">
        <v>1597</v>
      </c>
      <c r="G35" s="521" t="s">
        <v>771</v>
      </c>
      <c r="H35" s="521" t="s">
        <v>772</v>
      </c>
      <c r="I35" s="521" t="s">
        <v>1007</v>
      </c>
      <c r="J35" s="525" t="s">
        <v>1598</v>
      </c>
    </row>
    <row r="36" spans="1:10">
      <c r="A36" s="523">
        <v>35</v>
      </c>
      <c r="B36" s="522">
        <v>5410035</v>
      </c>
      <c r="C36" s="529" t="s">
        <v>2131</v>
      </c>
      <c r="D36" s="522">
        <v>30070087</v>
      </c>
      <c r="E36" s="521" t="s">
        <v>644</v>
      </c>
      <c r="F36" s="521" t="s">
        <v>646</v>
      </c>
      <c r="G36" s="521" t="s">
        <v>647</v>
      </c>
      <c r="H36" s="521" t="s">
        <v>643</v>
      </c>
      <c r="I36" s="521" t="s">
        <v>734</v>
      </c>
    </row>
    <row r="37" spans="1:10">
      <c r="A37" s="523">
        <v>36</v>
      </c>
      <c r="B37" s="522">
        <v>5410036</v>
      </c>
      <c r="C37" s="524" t="s">
        <v>1771</v>
      </c>
      <c r="D37" s="522" t="s">
        <v>1772</v>
      </c>
      <c r="E37" s="521" t="s">
        <v>773</v>
      </c>
      <c r="F37" s="521" t="s">
        <v>774</v>
      </c>
      <c r="G37" s="521" t="s">
        <v>647</v>
      </c>
      <c r="H37" s="521" t="s">
        <v>643</v>
      </c>
      <c r="I37" s="521" t="s">
        <v>734</v>
      </c>
    </row>
    <row r="38" spans="1:10">
      <c r="A38" s="523">
        <v>37</v>
      </c>
      <c r="B38" s="522">
        <v>5411037</v>
      </c>
      <c r="C38" s="524" t="s">
        <v>1721</v>
      </c>
      <c r="D38" s="522">
        <v>30020007</v>
      </c>
      <c r="E38" s="521" t="s">
        <v>775</v>
      </c>
      <c r="F38" s="521" t="s">
        <v>777</v>
      </c>
      <c r="G38" s="521" t="s">
        <v>777</v>
      </c>
      <c r="H38" s="521" t="s">
        <v>643</v>
      </c>
      <c r="I38" s="521" t="s">
        <v>776</v>
      </c>
      <c r="J38" s="525" t="s">
        <v>1722</v>
      </c>
    </row>
    <row r="39" spans="1:10">
      <c r="A39" s="523">
        <v>38</v>
      </c>
      <c r="B39" s="522">
        <v>5411038</v>
      </c>
      <c r="C39" s="524" t="s">
        <v>2009</v>
      </c>
      <c r="D39" s="522" t="s">
        <v>2010</v>
      </c>
      <c r="E39" s="521" t="s">
        <v>778</v>
      </c>
      <c r="F39" s="521" t="s">
        <v>779</v>
      </c>
      <c r="G39" s="521" t="s">
        <v>656</v>
      </c>
      <c r="H39" s="521" t="s">
        <v>657</v>
      </c>
      <c r="I39" s="521" t="s">
        <v>660</v>
      </c>
    </row>
    <row r="40" spans="1:10">
      <c r="A40" s="523">
        <v>39</v>
      </c>
      <c r="B40" s="522">
        <v>5412039</v>
      </c>
      <c r="C40" s="546" t="s">
        <v>2245</v>
      </c>
      <c r="E40" s="521" t="s">
        <v>780</v>
      </c>
      <c r="F40" s="521" t="s">
        <v>782</v>
      </c>
      <c r="G40" s="521" t="s">
        <v>783</v>
      </c>
      <c r="H40" s="521" t="s">
        <v>784</v>
      </c>
      <c r="I40" s="521" t="s">
        <v>781</v>
      </c>
    </row>
    <row r="41" spans="1:10">
      <c r="A41" s="523">
        <v>40</v>
      </c>
      <c r="B41" s="522">
        <v>5412040</v>
      </c>
      <c r="C41" s="524" t="s">
        <v>1805</v>
      </c>
      <c r="D41" s="522" t="s">
        <v>1806</v>
      </c>
      <c r="E41" s="521" t="s">
        <v>785</v>
      </c>
      <c r="F41" s="521" t="s">
        <v>787</v>
      </c>
      <c r="G41" s="521" t="s">
        <v>788</v>
      </c>
      <c r="H41" s="521" t="s">
        <v>789</v>
      </c>
      <c r="I41" s="521" t="s">
        <v>786</v>
      </c>
    </row>
    <row r="42" spans="1:10">
      <c r="A42" s="523">
        <v>41</v>
      </c>
      <c r="B42" s="522">
        <v>5501041</v>
      </c>
      <c r="C42" s="524" t="s">
        <v>1741</v>
      </c>
      <c r="D42" s="522">
        <v>30030046</v>
      </c>
      <c r="E42" s="521" t="s">
        <v>790</v>
      </c>
      <c r="F42" s="521" t="s">
        <v>792</v>
      </c>
      <c r="G42" s="521" t="s">
        <v>793</v>
      </c>
      <c r="H42" s="521" t="s">
        <v>643</v>
      </c>
      <c r="I42" s="521" t="s">
        <v>791</v>
      </c>
      <c r="J42" s="525" t="s">
        <v>1742</v>
      </c>
    </row>
    <row r="43" spans="1:10">
      <c r="A43" s="523">
        <v>42</v>
      </c>
      <c r="B43" s="522">
        <v>5501042</v>
      </c>
      <c r="C43" s="524" t="s">
        <v>2011</v>
      </c>
      <c r="D43" s="522" t="s">
        <v>2012</v>
      </c>
      <c r="E43" s="521" t="s">
        <v>794</v>
      </c>
      <c r="F43" s="521" t="s">
        <v>779</v>
      </c>
      <c r="G43" s="521" t="s">
        <v>656</v>
      </c>
      <c r="H43" s="521" t="s">
        <v>657</v>
      </c>
      <c r="I43" s="521" t="s">
        <v>660</v>
      </c>
    </row>
    <row r="44" spans="1:10">
      <c r="A44" s="523">
        <v>43</v>
      </c>
      <c r="B44" s="522">
        <v>5502043</v>
      </c>
      <c r="C44" s="524" t="s">
        <v>2055</v>
      </c>
      <c r="D44" s="522" t="s">
        <v>2056</v>
      </c>
      <c r="E44" s="521" t="s">
        <v>795</v>
      </c>
      <c r="F44" s="521" t="s">
        <v>797</v>
      </c>
      <c r="G44" s="521" t="s">
        <v>798</v>
      </c>
      <c r="H44" s="521" t="s">
        <v>708</v>
      </c>
      <c r="I44" s="521" t="s">
        <v>796</v>
      </c>
    </row>
    <row r="45" spans="1:10">
      <c r="A45" s="523">
        <v>44</v>
      </c>
      <c r="B45" s="522">
        <v>5502044</v>
      </c>
      <c r="C45" s="524" t="s">
        <v>1637</v>
      </c>
      <c r="D45" s="522">
        <v>20030009</v>
      </c>
      <c r="E45" s="521" t="s">
        <v>799</v>
      </c>
      <c r="F45" s="521" t="s">
        <v>800</v>
      </c>
      <c r="G45" s="521" t="s">
        <v>801</v>
      </c>
      <c r="H45" s="521" t="s">
        <v>691</v>
      </c>
      <c r="I45" s="521" t="s">
        <v>1461</v>
      </c>
      <c r="J45" s="525" t="s">
        <v>1638</v>
      </c>
    </row>
    <row r="46" spans="1:10">
      <c r="A46" s="523">
        <v>45</v>
      </c>
      <c r="B46" s="522">
        <v>5502045</v>
      </c>
      <c r="C46" s="524" t="s">
        <v>1753</v>
      </c>
      <c r="D46" s="522">
        <v>30050056</v>
      </c>
      <c r="E46" s="521" t="s">
        <v>802</v>
      </c>
      <c r="F46" s="521" t="s">
        <v>803</v>
      </c>
      <c r="G46" s="521" t="s">
        <v>721</v>
      </c>
      <c r="H46" s="521" t="s">
        <v>643</v>
      </c>
      <c r="I46" s="521" t="s">
        <v>719</v>
      </c>
      <c r="J46" s="525" t="s">
        <v>1754</v>
      </c>
    </row>
    <row r="47" spans="1:10">
      <c r="A47" s="523">
        <v>46</v>
      </c>
      <c r="B47" s="522">
        <v>5502046</v>
      </c>
      <c r="C47" s="524" t="s">
        <v>1773</v>
      </c>
      <c r="D47" s="522" t="s">
        <v>1774</v>
      </c>
      <c r="E47" s="521" t="s">
        <v>1576</v>
      </c>
      <c r="F47" s="521" t="s">
        <v>646</v>
      </c>
      <c r="G47" s="521" t="s">
        <v>647</v>
      </c>
      <c r="H47" s="521" t="s">
        <v>643</v>
      </c>
      <c r="I47" s="521" t="s">
        <v>734</v>
      </c>
    </row>
    <row r="48" spans="1:10">
      <c r="A48" s="523">
        <v>47</v>
      </c>
      <c r="B48" s="522">
        <v>5502047</v>
      </c>
      <c r="C48" s="524" t="s">
        <v>1693</v>
      </c>
      <c r="D48" s="522">
        <v>50030117</v>
      </c>
      <c r="E48" s="521" t="s">
        <v>804</v>
      </c>
      <c r="F48" s="521" t="s">
        <v>806</v>
      </c>
      <c r="G48" s="521" t="s">
        <v>807</v>
      </c>
      <c r="H48" s="521" t="s">
        <v>754</v>
      </c>
      <c r="I48" s="521" t="s">
        <v>805</v>
      </c>
      <c r="J48" s="525" t="s">
        <v>1694</v>
      </c>
    </row>
    <row r="49" spans="1:10">
      <c r="A49" s="523">
        <v>48</v>
      </c>
      <c r="B49" s="522">
        <v>5503048</v>
      </c>
      <c r="C49" s="524" t="s">
        <v>1733</v>
      </c>
      <c r="D49" s="522">
        <v>30020126</v>
      </c>
      <c r="E49" s="521" t="s">
        <v>808</v>
      </c>
      <c r="G49" s="521" t="s">
        <v>809</v>
      </c>
      <c r="H49" s="521" t="s">
        <v>643</v>
      </c>
      <c r="I49" s="521" t="s">
        <v>776</v>
      </c>
      <c r="J49" s="525" t="s">
        <v>1734</v>
      </c>
    </row>
    <row r="50" spans="1:10">
      <c r="A50" s="523">
        <v>49</v>
      </c>
      <c r="B50" s="522">
        <v>5503049</v>
      </c>
      <c r="C50" s="524" t="s">
        <v>2075</v>
      </c>
      <c r="D50" s="522" t="s">
        <v>2076</v>
      </c>
      <c r="E50" s="521" t="s">
        <v>810</v>
      </c>
      <c r="F50" s="521" t="s">
        <v>707</v>
      </c>
      <c r="G50" s="521" t="s">
        <v>707</v>
      </c>
      <c r="H50" s="521" t="s">
        <v>708</v>
      </c>
      <c r="I50" s="521" t="s">
        <v>705</v>
      </c>
    </row>
    <row r="51" spans="1:10">
      <c r="A51" s="523">
        <v>50</v>
      </c>
      <c r="B51" s="522">
        <v>5503050</v>
      </c>
      <c r="C51" s="524" t="s">
        <v>1775</v>
      </c>
      <c r="D51" s="522" t="s">
        <v>1776</v>
      </c>
      <c r="E51" s="521" t="s">
        <v>1577</v>
      </c>
      <c r="F51" s="521" t="s">
        <v>774</v>
      </c>
      <c r="G51" s="521" t="s">
        <v>647</v>
      </c>
      <c r="H51" s="521" t="s">
        <v>643</v>
      </c>
      <c r="I51" s="521" t="s">
        <v>734</v>
      </c>
    </row>
    <row r="52" spans="1:10">
      <c r="A52" s="523">
        <v>51</v>
      </c>
      <c r="B52" s="522">
        <v>5503051</v>
      </c>
      <c r="C52" s="524" t="s">
        <v>1763</v>
      </c>
      <c r="D52" s="522">
        <v>30060045</v>
      </c>
      <c r="E52" s="521" t="s">
        <v>811</v>
      </c>
      <c r="F52" s="521" t="s">
        <v>812</v>
      </c>
      <c r="G52" s="521" t="s">
        <v>813</v>
      </c>
      <c r="H52" s="521" t="s">
        <v>643</v>
      </c>
      <c r="I52" s="521" t="s">
        <v>737</v>
      </c>
      <c r="J52" s="525" t="s">
        <v>1764</v>
      </c>
    </row>
    <row r="53" spans="1:10">
      <c r="A53" s="523">
        <v>52</v>
      </c>
      <c r="B53" s="522">
        <v>5503052</v>
      </c>
      <c r="C53" s="524" t="s">
        <v>1937</v>
      </c>
      <c r="D53" s="522" t="s">
        <v>1938</v>
      </c>
      <c r="E53" s="521" t="s">
        <v>814</v>
      </c>
      <c r="F53" s="521" t="s">
        <v>1939</v>
      </c>
      <c r="G53" s="521" t="s">
        <v>816</v>
      </c>
      <c r="H53" s="521" t="s">
        <v>817</v>
      </c>
      <c r="I53" s="521" t="s">
        <v>815</v>
      </c>
    </row>
    <row r="54" spans="1:10">
      <c r="A54" s="523">
        <v>53</v>
      </c>
      <c r="B54" s="522">
        <v>5503053</v>
      </c>
      <c r="C54" s="546" t="s">
        <v>2224</v>
      </c>
      <c r="E54" s="521" t="s">
        <v>818</v>
      </c>
      <c r="F54" s="521" t="s">
        <v>819</v>
      </c>
      <c r="G54" s="521" t="s">
        <v>820</v>
      </c>
      <c r="H54" s="521" t="s">
        <v>754</v>
      </c>
    </row>
    <row r="55" spans="1:10">
      <c r="A55" s="523">
        <v>54</v>
      </c>
      <c r="B55" s="522">
        <v>5503054</v>
      </c>
      <c r="C55" s="524" t="s">
        <v>1646</v>
      </c>
      <c r="D55" s="522">
        <v>36020045</v>
      </c>
      <c r="E55" s="521" t="s">
        <v>821</v>
      </c>
      <c r="F55" s="521" t="s">
        <v>822</v>
      </c>
      <c r="G55" s="521" t="s">
        <v>823</v>
      </c>
      <c r="H55" s="521" t="s">
        <v>824</v>
      </c>
      <c r="I55" s="521" t="s">
        <v>1044</v>
      </c>
      <c r="J55" s="525" t="s">
        <v>1647</v>
      </c>
    </row>
    <row r="56" spans="1:10">
      <c r="A56" s="523">
        <v>55</v>
      </c>
      <c r="B56" s="522">
        <v>5503055</v>
      </c>
      <c r="C56" s="524" t="s">
        <v>1648</v>
      </c>
      <c r="D56" s="522">
        <v>36020047</v>
      </c>
      <c r="E56" s="521" t="s">
        <v>825</v>
      </c>
      <c r="F56" s="521" t="s">
        <v>826</v>
      </c>
      <c r="G56" s="521" t="s">
        <v>823</v>
      </c>
      <c r="H56" s="521" t="s">
        <v>824</v>
      </c>
      <c r="I56" s="521" t="s">
        <v>1044</v>
      </c>
      <c r="J56" s="525" t="s">
        <v>1649</v>
      </c>
    </row>
    <row r="57" spans="1:10">
      <c r="A57" s="523">
        <v>56</v>
      </c>
      <c r="B57" s="522">
        <v>5503056</v>
      </c>
      <c r="C57" s="524" t="s">
        <v>2091</v>
      </c>
      <c r="D57" s="522" t="s">
        <v>2092</v>
      </c>
      <c r="E57" s="521" t="s">
        <v>827</v>
      </c>
      <c r="F57" s="521" t="s">
        <v>829</v>
      </c>
      <c r="G57" s="521" t="s">
        <v>830</v>
      </c>
      <c r="H57" s="521" t="s">
        <v>831</v>
      </c>
      <c r="I57" s="521" t="s">
        <v>828</v>
      </c>
    </row>
    <row r="58" spans="1:10">
      <c r="A58" s="523">
        <v>57</v>
      </c>
      <c r="B58" s="522">
        <v>5503057</v>
      </c>
      <c r="C58" s="524" t="s">
        <v>2097</v>
      </c>
      <c r="D58" s="522" t="s">
        <v>2098</v>
      </c>
      <c r="E58" s="521" t="s">
        <v>832</v>
      </c>
      <c r="F58" s="521" t="s">
        <v>833</v>
      </c>
      <c r="G58" s="521" t="s">
        <v>834</v>
      </c>
      <c r="H58" s="521" t="s">
        <v>713</v>
      </c>
      <c r="I58" s="521" t="s">
        <v>716</v>
      </c>
    </row>
    <row r="59" spans="1:10">
      <c r="A59" s="523">
        <v>58</v>
      </c>
      <c r="B59" s="522">
        <v>5503058</v>
      </c>
      <c r="C59" s="524" t="s">
        <v>2013</v>
      </c>
      <c r="D59" s="522" t="s">
        <v>2014</v>
      </c>
      <c r="E59" s="521" t="s">
        <v>835</v>
      </c>
      <c r="F59" s="521" t="s">
        <v>2015</v>
      </c>
      <c r="G59" s="521" t="s">
        <v>656</v>
      </c>
      <c r="H59" s="521" t="s">
        <v>657</v>
      </c>
      <c r="I59" s="521" t="s">
        <v>660</v>
      </c>
    </row>
    <row r="60" spans="1:10">
      <c r="A60" s="523">
        <v>59</v>
      </c>
      <c r="B60" s="522">
        <v>5504059</v>
      </c>
      <c r="C60" s="546" t="s">
        <v>2225</v>
      </c>
      <c r="E60" s="521" t="s">
        <v>836</v>
      </c>
      <c r="G60" s="521" t="s">
        <v>731</v>
      </c>
      <c r="H60" s="521" t="s">
        <v>838</v>
      </c>
      <c r="I60" s="521" t="s">
        <v>837</v>
      </c>
    </row>
    <row r="61" spans="1:10">
      <c r="A61" s="523">
        <v>60</v>
      </c>
      <c r="B61" s="522">
        <v>5504060</v>
      </c>
    </row>
    <row r="62" spans="1:10">
      <c r="A62" s="523">
        <v>61</v>
      </c>
      <c r="B62" s="522">
        <v>5504061</v>
      </c>
    </row>
    <row r="63" spans="1:10">
      <c r="A63" s="523">
        <v>62</v>
      </c>
      <c r="B63" s="522">
        <v>5504062</v>
      </c>
    </row>
    <row r="64" spans="1:10">
      <c r="A64" s="523">
        <v>63</v>
      </c>
      <c r="B64" s="522">
        <v>5504063</v>
      </c>
    </row>
    <row r="65" spans="1:10">
      <c r="A65" s="523">
        <v>64</v>
      </c>
      <c r="B65" s="522">
        <v>5504064</v>
      </c>
    </row>
    <row r="66" spans="1:10">
      <c r="A66" s="523">
        <v>65</v>
      </c>
      <c r="B66" s="522">
        <v>5505065</v>
      </c>
      <c r="C66" s="524" t="s">
        <v>1993</v>
      </c>
      <c r="D66" s="522" t="s">
        <v>1994</v>
      </c>
      <c r="E66" s="521" t="s">
        <v>839</v>
      </c>
      <c r="F66" s="521" t="s">
        <v>841</v>
      </c>
      <c r="G66" s="521" t="s">
        <v>842</v>
      </c>
      <c r="H66" s="521" t="s">
        <v>843</v>
      </c>
      <c r="I66" s="521" t="s">
        <v>840</v>
      </c>
    </row>
    <row r="67" spans="1:10">
      <c r="A67" s="523">
        <v>66</v>
      </c>
      <c r="B67" s="522">
        <v>5505066</v>
      </c>
    </row>
    <row r="68" spans="1:10">
      <c r="A68" s="523">
        <v>67</v>
      </c>
      <c r="B68" s="522">
        <v>5505067</v>
      </c>
    </row>
    <row r="69" spans="1:10">
      <c r="A69" s="523">
        <v>68</v>
      </c>
      <c r="B69" s="522">
        <v>5505068</v>
      </c>
    </row>
    <row r="70" spans="1:10">
      <c r="A70" s="523">
        <v>69</v>
      </c>
      <c r="B70" s="522">
        <v>5505069</v>
      </c>
    </row>
    <row r="71" spans="1:10">
      <c r="A71" s="523">
        <v>70</v>
      </c>
      <c r="B71" s="522">
        <v>5505070</v>
      </c>
      <c r="C71" s="524" t="s">
        <v>1997</v>
      </c>
      <c r="D71" s="522" t="s">
        <v>1998</v>
      </c>
      <c r="E71" s="521" t="s">
        <v>844</v>
      </c>
      <c r="F71" s="521" t="s">
        <v>846</v>
      </c>
      <c r="G71" s="521" t="s">
        <v>847</v>
      </c>
      <c r="H71" s="521" t="s">
        <v>657</v>
      </c>
      <c r="I71" s="521" t="s">
        <v>845</v>
      </c>
    </row>
    <row r="72" spans="1:10">
      <c r="A72" s="523">
        <v>71</v>
      </c>
      <c r="B72" s="522">
        <v>5505071</v>
      </c>
      <c r="C72" s="546" t="s">
        <v>2246</v>
      </c>
      <c r="E72" s="521" t="s">
        <v>848</v>
      </c>
      <c r="F72" s="521" t="s">
        <v>850</v>
      </c>
      <c r="G72" s="521" t="s">
        <v>851</v>
      </c>
      <c r="H72" s="521" t="s">
        <v>784</v>
      </c>
      <c r="I72" s="521" t="s">
        <v>849</v>
      </c>
    </row>
    <row r="73" spans="1:10">
      <c r="A73" s="523">
        <v>72</v>
      </c>
      <c r="B73" s="522">
        <v>5505072</v>
      </c>
      <c r="C73" s="524" t="s">
        <v>1743</v>
      </c>
      <c r="D73" s="522">
        <v>30030014</v>
      </c>
      <c r="E73" s="521" t="s">
        <v>852</v>
      </c>
      <c r="F73" s="521" t="s">
        <v>853</v>
      </c>
      <c r="G73" s="521" t="s">
        <v>793</v>
      </c>
      <c r="H73" s="521" t="s">
        <v>643</v>
      </c>
      <c r="I73" s="521" t="s">
        <v>791</v>
      </c>
      <c r="J73" s="525" t="s">
        <v>1744</v>
      </c>
    </row>
    <row r="74" spans="1:10">
      <c r="A74" s="523">
        <v>73</v>
      </c>
      <c r="B74" s="522">
        <v>5505073</v>
      </c>
      <c r="C74" s="524" t="s">
        <v>2005</v>
      </c>
      <c r="D74" s="522" t="s">
        <v>2006</v>
      </c>
      <c r="E74" s="521" t="s">
        <v>854</v>
      </c>
      <c r="F74" s="521" t="s">
        <v>855</v>
      </c>
      <c r="G74" s="521" t="s">
        <v>856</v>
      </c>
      <c r="H74" s="521" t="s">
        <v>657</v>
      </c>
      <c r="I74" s="521" t="s">
        <v>660</v>
      </c>
    </row>
    <row r="75" spans="1:10">
      <c r="A75" s="523">
        <v>74</v>
      </c>
      <c r="B75" s="522">
        <v>5505074</v>
      </c>
      <c r="C75" s="524" t="s">
        <v>1681</v>
      </c>
      <c r="D75" s="522">
        <v>50020151</v>
      </c>
      <c r="E75" s="521" t="s">
        <v>857</v>
      </c>
      <c r="F75" s="521" t="s">
        <v>859</v>
      </c>
      <c r="G75" s="521" t="s">
        <v>860</v>
      </c>
      <c r="H75" s="521" t="s">
        <v>754</v>
      </c>
      <c r="I75" s="521" t="s">
        <v>858</v>
      </c>
      <c r="J75" s="525" t="s">
        <v>1682</v>
      </c>
    </row>
    <row r="76" spans="1:10">
      <c r="A76" s="523">
        <v>75</v>
      </c>
      <c r="B76" s="522">
        <v>5506075</v>
      </c>
      <c r="C76" s="524" t="s">
        <v>1962</v>
      </c>
      <c r="D76" s="522" t="s">
        <v>1963</v>
      </c>
      <c r="E76" s="521" t="s">
        <v>861</v>
      </c>
      <c r="F76" s="521" t="s">
        <v>863</v>
      </c>
      <c r="G76" s="521" t="s">
        <v>864</v>
      </c>
      <c r="H76" s="521" t="s">
        <v>865</v>
      </c>
      <c r="I76" s="521" t="s">
        <v>862</v>
      </c>
    </row>
    <row r="77" spans="1:10">
      <c r="A77" s="523">
        <v>76</v>
      </c>
      <c r="B77" s="522">
        <v>5506076</v>
      </c>
      <c r="C77" s="524" t="s">
        <v>1689</v>
      </c>
      <c r="D77" s="522">
        <v>50030031</v>
      </c>
      <c r="E77" s="521" t="s">
        <v>866</v>
      </c>
      <c r="F77" s="521" t="s">
        <v>867</v>
      </c>
      <c r="G77" s="521" t="s">
        <v>868</v>
      </c>
      <c r="H77" s="521" t="s">
        <v>754</v>
      </c>
      <c r="I77" s="521" t="s">
        <v>805</v>
      </c>
      <c r="J77" s="525" t="s">
        <v>1690</v>
      </c>
    </row>
    <row r="78" spans="1:10">
      <c r="A78" s="523">
        <v>77</v>
      </c>
      <c r="B78" s="522">
        <v>5506077</v>
      </c>
      <c r="C78" s="524" t="s">
        <v>1799</v>
      </c>
      <c r="D78" s="522" t="s">
        <v>1800</v>
      </c>
      <c r="E78" s="521" t="s">
        <v>869</v>
      </c>
      <c r="F78" s="521" t="s">
        <v>871</v>
      </c>
      <c r="G78" s="521" t="s">
        <v>872</v>
      </c>
      <c r="H78" s="521" t="s">
        <v>873</v>
      </c>
      <c r="I78" s="521" t="s">
        <v>870</v>
      </c>
    </row>
    <row r="79" spans="1:10">
      <c r="A79" s="523">
        <v>78</v>
      </c>
      <c r="B79" s="522">
        <v>5506078</v>
      </c>
      <c r="C79" s="524" t="s">
        <v>1658</v>
      </c>
      <c r="D79" s="522">
        <v>86020046</v>
      </c>
      <c r="E79" s="521" t="s">
        <v>874</v>
      </c>
      <c r="F79" s="521" t="s">
        <v>875</v>
      </c>
      <c r="G79" s="521" t="s">
        <v>876</v>
      </c>
      <c r="H79" s="521" t="s">
        <v>877</v>
      </c>
      <c r="I79" s="521" t="s">
        <v>1159</v>
      </c>
      <c r="J79" s="525" t="s">
        <v>1659</v>
      </c>
    </row>
    <row r="80" spans="1:10">
      <c r="A80" s="523">
        <v>79</v>
      </c>
      <c r="B80" s="522">
        <v>5506079</v>
      </c>
      <c r="C80" s="524" t="s">
        <v>1833</v>
      </c>
      <c r="D80" s="522" t="s">
        <v>1834</v>
      </c>
      <c r="E80" s="521" t="s">
        <v>878</v>
      </c>
      <c r="F80" s="521" t="s">
        <v>879</v>
      </c>
      <c r="G80" s="521" t="s">
        <v>880</v>
      </c>
      <c r="H80" s="521" t="s">
        <v>682</v>
      </c>
      <c r="I80" s="521" t="s">
        <v>693</v>
      </c>
    </row>
    <row r="81" spans="1:10">
      <c r="A81" s="523">
        <v>80</v>
      </c>
      <c r="B81" s="522">
        <v>5506080</v>
      </c>
      <c r="C81" s="524" t="s">
        <v>1835</v>
      </c>
      <c r="D81" s="522" t="s">
        <v>1836</v>
      </c>
      <c r="E81" s="521" t="s">
        <v>881</v>
      </c>
      <c r="F81" s="521" t="s">
        <v>879</v>
      </c>
      <c r="G81" s="521" t="s">
        <v>880</v>
      </c>
      <c r="H81" s="521" t="s">
        <v>682</v>
      </c>
      <c r="I81" s="521" t="s">
        <v>693</v>
      </c>
    </row>
    <row r="82" spans="1:10">
      <c r="A82" s="523">
        <v>81</v>
      </c>
      <c r="B82" s="522">
        <v>5506081</v>
      </c>
      <c r="C82" s="524" t="s">
        <v>2037</v>
      </c>
      <c r="D82" s="522" t="s">
        <v>2038</v>
      </c>
      <c r="E82" s="521" t="s">
        <v>882</v>
      </c>
      <c r="F82" s="521" t="s">
        <v>673</v>
      </c>
      <c r="G82" s="521" t="s">
        <v>674</v>
      </c>
      <c r="H82" s="521" t="s">
        <v>675</v>
      </c>
      <c r="I82" s="521" t="s">
        <v>672</v>
      </c>
    </row>
    <row r="83" spans="1:10">
      <c r="A83" s="523">
        <v>82</v>
      </c>
      <c r="B83" s="522">
        <v>5506082</v>
      </c>
      <c r="C83" s="524" t="s">
        <v>1977</v>
      </c>
      <c r="D83" s="522" t="s">
        <v>1978</v>
      </c>
      <c r="E83" s="521" t="s">
        <v>883</v>
      </c>
      <c r="F83" s="521" t="s">
        <v>885</v>
      </c>
      <c r="G83" s="521" t="s">
        <v>886</v>
      </c>
      <c r="H83" s="521" t="s">
        <v>887</v>
      </c>
      <c r="I83" s="521" t="s">
        <v>884</v>
      </c>
    </row>
    <row r="84" spans="1:10">
      <c r="A84" s="523">
        <v>83</v>
      </c>
      <c r="B84" s="522">
        <v>5506083</v>
      </c>
      <c r="C84" s="524" t="s">
        <v>2039</v>
      </c>
      <c r="D84" s="522" t="s">
        <v>2040</v>
      </c>
      <c r="E84" s="521" t="s">
        <v>888</v>
      </c>
      <c r="F84" s="521" t="s">
        <v>890</v>
      </c>
      <c r="G84" s="521" t="s">
        <v>891</v>
      </c>
      <c r="H84" s="521" t="s">
        <v>892</v>
      </c>
      <c r="I84" s="521" t="s">
        <v>889</v>
      </c>
    </row>
    <row r="85" spans="1:10">
      <c r="A85" s="523">
        <v>84</v>
      </c>
      <c r="B85" s="522">
        <v>5506084</v>
      </c>
      <c r="C85" s="546" t="s">
        <v>2249</v>
      </c>
      <c r="E85" s="521" t="s">
        <v>893</v>
      </c>
      <c r="F85" s="521" t="s">
        <v>895</v>
      </c>
      <c r="G85" s="521" t="s">
        <v>731</v>
      </c>
      <c r="H85" s="521" t="s">
        <v>831</v>
      </c>
    </row>
    <row r="86" spans="1:10">
      <c r="A86" s="523">
        <v>85</v>
      </c>
      <c r="B86" s="522">
        <v>5506085</v>
      </c>
      <c r="C86" s="524" t="s">
        <v>1731</v>
      </c>
      <c r="D86" s="522">
        <v>30020125</v>
      </c>
      <c r="E86" s="521" t="s">
        <v>896</v>
      </c>
      <c r="F86" s="521" t="s">
        <v>809</v>
      </c>
      <c r="G86" s="521" t="s">
        <v>809</v>
      </c>
      <c r="H86" s="521" t="s">
        <v>643</v>
      </c>
      <c r="I86" s="521" t="s">
        <v>897</v>
      </c>
      <c r="J86" s="525" t="s">
        <v>1732</v>
      </c>
    </row>
    <row r="87" spans="1:10">
      <c r="A87" s="523">
        <v>86</v>
      </c>
      <c r="B87" s="522">
        <v>5506086</v>
      </c>
      <c r="C87" s="546" t="s">
        <v>2248</v>
      </c>
      <c r="E87" s="521" t="s">
        <v>898</v>
      </c>
      <c r="F87" s="521" t="s">
        <v>900</v>
      </c>
      <c r="G87" s="521" t="s">
        <v>731</v>
      </c>
      <c r="H87" s="521" t="s">
        <v>901</v>
      </c>
      <c r="I87" s="521" t="s">
        <v>899</v>
      </c>
    </row>
    <row r="88" spans="1:10">
      <c r="A88" s="523">
        <v>87</v>
      </c>
      <c r="B88" s="522">
        <v>5507087</v>
      </c>
      <c r="C88" s="546" t="s">
        <v>2232</v>
      </c>
      <c r="E88" s="521" t="s">
        <v>902</v>
      </c>
      <c r="F88" s="521" t="s">
        <v>904</v>
      </c>
      <c r="G88" s="521" t="s">
        <v>905</v>
      </c>
      <c r="H88" s="521" t="s">
        <v>732</v>
      </c>
      <c r="I88" s="521" t="s">
        <v>903</v>
      </c>
    </row>
    <row r="89" spans="1:10">
      <c r="A89" s="523">
        <v>88</v>
      </c>
      <c r="B89" s="522">
        <v>5507088</v>
      </c>
      <c r="C89" s="524" t="s">
        <v>1837</v>
      </c>
      <c r="D89" s="522" t="s">
        <v>1838</v>
      </c>
      <c r="E89" s="521" t="s">
        <v>906</v>
      </c>
      <c r="F89" s="521" t="s">
        <v>908</v>
      </c>
      <c r="G89" s="521" t="s">
        <v>695</v>
      </c>
      <c r="H89" s="521" t="s">
        <v>682</v>
      </c>
      <c r="I89" s="521" t="s">
        <v>907</v>
      </c>
    </row>
    <row r="90" spans="1:10">
      <c r="A90" s="523">
        <v>89</v>
      </c>
      <c r="B90" s="522">
        <v>5507089</v>
      </c>
      <c r="C90" s="524" t="s">
        <v>1907</v>
      </c>
      <c r="D90" s="522" t="s">
        <v>1908</v>
      </c>
      <c r="E90" s="521" t="s">
        <v>909</v>
      </c>
      <c r="F90" s="521" t="s">
        <v>670</v>
      </c>
      <c r="G90" s="521" t="s">
        <v>911</v>
      </c>
      <c r="H90" s="521" t="s">
        <v>912</v>
      </c>
      <c r="I90" s="521" t="s">
        <v>910</v>
      </c>
    </row>
    <row r="91" spans="1:10">
      <c r="A91" s="523">
        <v>90</v>
      </c>
      <c r="B91" s="522">
        <v>5507090</v>
      </c>
      <c r="C91" s="524" t="s">
        <v>1923</v>
      </c>
      <c r="D91" s="522" t="s">
        <v>1924</v>
      </c>
      <c r="E91" s="521" t="s">
        <v>913</v>
      </c>
      <c r="F91" s="521" t="s">
        <v>915</v>
      </c>
      <c r="G91" s="521" t="s">
        <v>916</v>
      </c>
      <c r="H91" s="521" t="s">
        <v>917</v>
      </c>
      <c r="I91" s="521" t="s">
        <v>914</v>
      </c>
    </row>
    <row r="92" spans="1:10">
      <c r="A92" s="523">
        <v>91</v>
      </c>
      <c r="B92" s="522">
        <v>5507091</v>
      </c>
      <c r="C92" s="524" t="s">
        <v>1601</v>
      </c>
      <c r="D92" s="522">
        <v>46010002</v>
      </c>
      <c r="E92" s="521" t="s">
        <v>918</v>
      </c>
      <c r="F92" s="521" t="s">
        <v>920</v>
      </c>
      <c r="G92" s="521" t="s">
        <v>731</v>
      </c>
      <c r="H92" s="521" t="s">
        <v>772</v>
      </c>
      <c r="I92" s="521" t="s">
        <v>919</v>
      </c>
      <c r="J92" s="525" t="s">
        <v>1602</v>
      </c>
    </row>
    <row r="93" spans="1:10">
      <c r="A93" s="523">
        <v>92</v>
      </c>
      <c r="B93" s="522">
        <v>5507092</v>
      </c>
      <c r="C93" s="524" t="s">
        <v>1815</v>
      </c>
      <c r="D93" s="522" t="s">
        <v>1816</v>
      </c>
      <c r="E93" s="521" t="s">
        <v>921</v>
      </c>
      <c r="F93" s="521" t="s">
        <v>923</v>
      </c>
      <c r="G93" s="521" t="s">
        <v>924</v>
      </c>
      <c r="H93" s="521" t="s">
        <v>925</v>
      </c>
      <c r="I93" s="521" t="s">
        <v>922</v>
      </c>
    </row>
    <row r="94" spans="1:10">
      <c r="A94" s="523">
        <v>93</v>
      </c>
      <c r="B94" s="522">
        <v>5508093</v>
      </c>
      <c r="C94" s="546" t="s">
        <v>2229</v>
      </c>
      <c r="E94" s="521" t="s">
        <v>926</v>
      </c>
      <c r="F94" s="521" t="s">
        <v>928</v>
      </c>
      <c r="G94" s="521" t="s">
        <v>731</v>
      </c>
      <c r="H94" s="521" t="s">
        <v>643</v>
      </c>
      <c r="I94" s="521" t="s">
        <v>927</v>
      </c>
    </row>
    <row r="95" spans="1:10">
      <c r="A95" s="523">
        <v>94</v>
      </c>
      <c r="B95" s="522">
        <v>5508094</v>
      </c>
      <c r="C95" s="524" t="s">
        <v>1729</v>
      </c>
      <c r="D95" s="522">
        <v>30020047</v>
      </c>
      <c r="E95" s="521" t="s">
        <v>929</v>
      </c>
      <c r="F95" s="521" t="s">
        <v>930</v>
      </c>
      <c r="G95" s="521" t="s">
        <v>777</v>
      </c>
      <c r="H95" s="521" t="s">
        <v>643</v>
      </c>
      <c r="I95" s="521" t="s">
        <v>897</v>
      </c>
      <c r="J95" s="525" t="s">
        <v>1730</v>
      </c>
    </row>
    <row r="96" spans="1:10">
      <c r="A96" s="523">
        <v>95</v>
      </c>
      <c r="B96" s="522">
        <v>5509095</v>
      </c>
      <c r="C96" s="524" t="s">
        <v>1715</v>
      </c>
      <c r="D96" s="522">
        <v>63020036</v>
      </c>
      <c r="E96" s="521" t="s">
        <v>931</v>
      </c>
      <c r="F96" s="521" t="s">
        <v>933</v>
      </c>
      <c r="G96" s="521" t="s">
        <v>934</v>
      </c>
      <c r="H96" s="521" t="s">
        <v>700</v>
      </c>
      <c r="I96" s="521" t="s">
        <v>932</v>
      </c>
      <c r="J96" s="525" t="s">
        <v>1716</v>
      </c>
    </row>
    <row r="97" spans="1:10">
      <c r="A97" s="523">
        <v>96</v>
      </c>
      <c r="B97" s="522">
        <v>5509096</v>
      </c>
      <c r="C97" s="524" t="s">
        <v>1623</v>
      </c>
      <c r="D97" s="522">
        <v>22010075</v>
      </c>
      <c r="E97" s="521" t="s">
        <v>935</v>
      </c>
      <c r="F97" s="521" t="s">
        <v>937</v>
      </c>
      <c r="G97" s="521" t="s">
        <v>938</v>
      </c>
      <c r="H97" s="521" t="s">
        <v>939</v>
      </c>
      <c r="I97" s="521" t="s">
        <v>936</v>
      </c>
      <c r="J97" s="525" t="s">
        <v>1624</v>
      </c>
    </row>
    <row r="98" spans="1:10">
      <c r="A98" s="523">
        <v>97</v>
      </c>
      <c r="B98" s="522">
        <v>5509097</v>
      </c>
      <c r="C98" s="524" t="s">
        <v>1701</v>
      </c>
      <c r="D98" s="522">
        <v>50050112</v>
      </c>
      <c r="E98" s="521" t="s">
        <v>940</v>
      </c>
      <c r="F98" s="521" t="s">
        <v>1315</v>
      </c>
      <c r="G98" s="521" t="s">
        <v>942</v>
      </c>
      <c r="H98" s="521" t="s">
        <v>754</v>
      </c>
      <c r="I98" s="521" t="s">
        <v>941</v>
      </c>
      <c r="J98" s="525" t="s">
        <v>1702</v>
      </c>
    </row>
    <row r="99" spans="1:10">
      <c r="A99" s="523">
        <v>98</v>
      </c>
      <c r="B99" s="522">
        <v>5509098</v>
      </c>
      <c r="C99" s="524" t="s">
        <v>1621</v>
      </c>
      <c r="D99" s="522">
        <v>40050197</v>
      </c>
      <c r="E99" s="521" t="s">
        <v>943</v>
      </c>
      <c r="F99" s="521" t="s">
        <v>945</v>
      </c>
      <c r="G99" s="521" t="s">
        <v>946</v>
      </c>
      <c r="H99" s="521" t="s">
        <v>947</v>
      </c>
      <c r="I99" s="521" t="s">
        <v>944</v>
      </c>
      <c r="J99" s="525" t="s">
        <v>1622</v>
      </c>
    </row>
    <row r="100" spans="1:10">
      <c r="A100" s="523">
        <v>99</v>
      </c>
      <c r="B100" s="522">
        <v>5510099</v>
      </c>
      <c r="C100" s="524" t="s">
        <v>1691</v>
      </c>
      <c r="D100" s="522">
        <v>50030071</v>
      </c>
      <c r="E100" s="521" t="s">
        <v>948</v>
      </c>
      <c r="F100" s="521" t="s">
        <v>950</v>
      </c>
      <c r="G100" s="521" t="s">
        <v>951</v>
      </c>
      <c r="H100" s="521" t="s">
        <v>754</v>
      </c>
      <c r="I100" s="521" t="s">
        <v>949</v>
      </c>
      <c r="J100" s="525" t="s">
        <v>1692</v>
      </c>
    </row>
    <row r="101" spans="1:10">
      <c r="A101" s="523">
        <v>100</v>
      </c>
      <c r="B101" s="522">
        <v>5510100</v>
      </c>
      <c r="C101" s="524" t="s">
        <v>1882</v>
      </c>
      <c r="D101" s="522" t="s">
        <v>1883</v>
      </c>
      <c r="E101" s="521" t="s">
        <v>952</v>
      </c>
      <c r="F101" s="521" t="s">
        <v>954</v>
      </c>
      <c r="G101" s="521" t="s">
        <v>731</v>
      </c>
      <c r="H101" s="521" t="s">
        <v>679</v>
      </c>
      <c r="I101" s="521" t="s">
        <v>953</v>
      </c>
    </row>
    <row r="102" spans="1:10">
      <c r="A102" s="523">
        <v>101</v>
      </c>
      <c r="B102" s="522">
        <v>5510101</v>
      </c>
      <c r="C102" s="524" t="s">
        <v>1890</v>
      </c>
      <c r="D102" s="522" t="s">
        <v>1891</v>
      </c>
      <c r="E102" s="521" t="s">
        <v>955</v>
      </c>
      <c r="F102" s="521" t="s">
        <v>957</v>
      </c>
      <c r="G102" s="521" t="s">
        <v>958</v>
      </c>
      <c r="H102" s="521" t="s">
        <v>959</v>
      </c>
      <c r="I102" s="521" t="s">
        <v>956</v>
      </c>
    </row>
    <row r="103" spans="1:10">
      <c r="A103" s="523">
        <v>102</v>
      </c>
      <c r="B103" s="522">
        <v>5510102</v>
      </c>
      <c r="C103" s="524" t="s">
        <v>1627</v>
      </c>
      <c r="D103" s="522">
        <v>24020088</v>
      </c>
      <c r="E103" s="521" t="s">
        <v>960</v>
      </c>
      <c r="F103" s="521" t="s">
        <v>962</v>
      </c>
      <c r="G103" s="521" t="s">
        <v>963</v>
      </c>
      <c r="H103" s="521" t="s">
        <v>964</v>
      </c>
      <c r="I103" s="521" t="s">
        <v>961</v>
      </c>
      <c r="J103" s="525" t="s">
        <v>1628</v>
      </c>
    </row>
    <row r="104" spans="1:10">
      <c r="A104" s="523">
        <v>103</v>
      </c>
      <c r="B104" s="522">
        <v>5510103</v>
      </c>
      <c r="C104" s="524" t="s">
        <v>1940</v>
      </c>
      <c r="D104" s="522" t="s">
        <v>1941</v>
      </c>
      <c r="E104" s="521" t="s">
        <v>965</v>
      </c>
      <c r="F104" s="521" t="s">
        <v>779</v>
      </c>
      <c r="G104" s="521" t="s">
        <v>967</v>
      </c>
      <c r="H104" s="521" t="s">
        <v>817</v>
      </c>
      <c r="I104" s="521" t="s">
        <v>966</v>
      </c>
    </row>
    <row r="105" spans="1:10">
      <c r="A105" s="523">
        <v>104</v>
      </c>
      <c r="B105" s="522">
        <v>5510104</v>
      </c>
      <c r="C105" s="524" t="s">
        <v>1968</v>
      </c>
      <c r="D105" s="522" t="s">
        <v>1969</v>
      </c>
      <c r="E105" s="521" t="s">
        <v>968</v>
      </c>
      <c r="F105" s="521" t="s">
        <v>970</v>
      </c>
      <c r="G105" s="521" t="s">
        <v>971</v>
      </c>
      <c r="H105" s="521" t="s">
        <v>972</v>
      </c>
      <c r="I105" s="521" t="s">
        <v>969</v>
      </c>
    </row>
    <row r="106" spans="1:10">
      <c r="A106" s="523">
        <v>105</v>
      </c>
      <c r="B106" s="522">
        <v>5510105</v>
      </c>
      <c r="C106" s="524" t="s">
        <v>1931</v>
      </c>
      <c r="D106" s="522" t="s">
        <v>1932</v>
      </c>
      <c r="E106" s="521" t="s">
        <v>973</v>
      </c>
      <c r="F106" s="521" t="s">
        <v>975</v>
      </c>
      <c r="G106" s="521" t="s">
        <v>975</v>
      </c>
      <c r="H106" s="521" t="s">
        <v>976</v>
      </c>
      <c r="I106" s="521" t="s">
        <v>974</v>
      </c>
    </row>
    <row r="107" spans="1:10">
      <c r="A107" s="523">
        <v>106</v>
      </c>
      <c r="B107" s="522">
        <v>5510106</v>
      </c>
      <c r="C107" s="524" t="s">
        <v>1761</v>
      </c>
      <c r="D107" s="522">
        <v>30060049</v>
      </c>
      <c r="E107" s="521" t="s">
        <v>977</v>
      </c>
      <c r="F107" s="521" t="s">
        <v>812</v>
      </c>
      <c r="G107" s="521" t="s">
        <v>813</v>
      </c>
      <c r="H107" s="521" t="s">
        <v>643</v>
      </c>
      <c r="I107" s="521" t="s">
        <v>978</v>
      </c>
      <c r="J107" s="525" t="s">
        <v>1762</v>
      </c>
    </row>
    <row r="108" spans="1:10">
      <c r="A108" s="523">
        <v>107</v>
      </c>
      <c r="B108" s="522">
        <v>5510107</v>
      </c>
      <c r="C108" s="524" t="s">
        <v>1839</v>
      </c>
      <c r="D108" s="522" t="s">
        <v>1840</v>
      </c>
      <c r="E108" s="521" t="s">
        <v>979</v>
      </c>
      <c r="F108" s="521" t="s">
        <v>980</v>
      </c>
      <c r="G108" s="521" t="s">
        <v>880</v>
      </c>
      <c r="H108" s="521" t="s">
        <v>682</v>
      </c>
      <c r="I108" s="521" t="s">
        <v>907</v>
      </c>
    </row>
    <row r="109" spans="1:10">
      <c r="A109" s="523">
        <v>108</v>
      </c>
      <c r="B109" s="522">
        <v>5510108</v>
      </c>
      <c r="C109" s="524" t="s">
        <v>1958</v>
      </c>
      <c r="D109" s="522" t="s">
        <v>1959</v>
      </c>
      <c r="E109" s="521" t="s">
        <v>981</v>
      </c>
      <c r="F109" s="521" t="s">
        <v>983</v>
      </c>
      <c r="G109" s="521" t="s">
        <v>983</v>
      </c>
      <c r="H109" s="521" t="s">
        <v>865</v>
      </c>
      <c r="I109" s="521" t="s">
        <v>982</v>
      </c>
    </row>
    <row r="110" spans="1:10">
      <c r="A110" s="523">
        <v>109</v>
      </c>
      <c r="B110" s="522">
        <v>5510109</v>
      </c>
      <c r="C110" s="524" t="s">
        <v>2020</v>
      </c>
      <c r="D110" s="522" t="s">
        <v>2021</v>
      </c>
      <c r="E110" s="521" t="s">
        <v>984</v>
      </c>
      <c r="F110" s="521" t="s">
        <v>986</v>
      </c>
      <c r="G110" s="521" t="s">
        <v>856</v>
      </c>
      <c r="H110" s="521" t="s">
        <v>657</v>
      </c>
      <c r="I110" s="521" t="s">
        <v>985</v>
      </c>
    </row>
    <row r="111" spans="1:10">
      <c r="A111" s="523">
        <v>110</v>
      </c>
      <c r="B111" s="522">
        <v>5510110</v>
      </c>
      <c r="C111" s="524" t="s">
        <v>1865</v>
      </c>
      <c r="D111" s="522" t="s">
        <v>1866</v>
      </c>
      <c r="E111" s="521" t="s">
        <v>987</v>
      </c>
      <c r="F111" s="521" t="s">
        <v>989</v>
      </c>
      <c r="G111" s="521" t="s">
        <v>990</v>
      </c>
      <c r="H111" s="521" t="s">
        <v>682</v>
      </c>
      <c r="I111" s="521" t="s">
        <v>988</v>
      </c>
    </row>
    <row r="112" spans="1:10">
      <c r="A112" s="523">
        <v>111</v>
      </c>
      <c r="B112" s="522">
        <v>5510111</v>
      </c>
      <c r="C112" s="524" t="s">
        <v>2034</v>
      </c>
      <c r="D112" s="522" t="s">
        <v>2033</v>
      </c>
      <c r="E112" s="521" t="s">
        <v>991</v>
      </c>
      <c r="F112" s="521" t="s">
        <v>992</v>
      </c>
      <c r="G112" s="521" t="s">
        <v>993</v>
      </c>
      <c r="H112" s="521" t="s">
        <v>675</v>
      </c>
      <c r="I112" s="521" t="s">
        <v>672</v>
      </c>
    </row>
    <row r="113" spans="1:10">
      <c r="A113" s="523">
        <v>112</v>
      </c>
      <c r="B113" s="522">
        <v>5510112</v>
      </c>
      <c r="C113" s="524" t="s">
        <v>1727</v>
      </c>
      <c r="D113" s="522">
        <v>30020119</v>
      </c>
      <c r="E113" s="521" t="s">
        <v>994</v>
      </c>
      <c r="F113" s="521" t="s">
        <v>995</v>
      </c>
      <c r="G113" s="521" t="s">
        <v>809</v>
      </c>
      <c r="H113" s="521" t="s">
        <v>643</v>
      </c>
      <c r="I113" s="521" t="s">
        <v>897</v>
      </c>
      <c r="J113" s="525" t="s">
        <v>1728</v>
      </c>
    </row>
    <row r="114" spans="1:10">
      <c r="A114" s="523">
        <v>113</v>
      </c>
      <c r="B114" s="522">
        <v>5510113</v>
      </c>
      <c r="C114" s="524" t="s">
        <v>2051</v>
      </c>
      <c r="D114" s="522" t="s">
        <v>2052</v>
      </c>
      <c r="E114" s="521" t="s">
        <v>996</v>
      </c>
      <c r="F114" s="521" t="s">
        <v>998</v>
      </c>
      <c r="G114" s="521" t="s">
        <v>999</v>
      </c>
      <c r="H114" s="521" t="s">
        <v>1000</v>
      </c>
      <c r="I114" s="521" t="s">
        <v>997</v>
      </c>
    </row>
    <row r="115" spans="1:10">
      <c r="A115" s="523">
        <v>114</v>
      </c>
      <c r="B115" s="522">
        <v>5511114</v>
      </c>
      <c r="C115" s="524" t="s">
        <v>1884</v>
      </c>
      <c r="D115" s="522" t="s">
        <v>1885</v>
      </c>
      <c r="E115" s="521" t="s">
        <v>1001</v>
      </c>
      <c r="F115" s="521" t="s">
        <v>1002</v>
      </c>
      <c r="G115" s="521" t="s">
        <v>1003</v>
      </c>
      <c r="H115" s="521" t="s">
        <v>679</v>
      </c>
      <c r="I115" s="521" t="s">
        <v>953</v>
      </c>
    </row>
    <row r="116" spans="1:10">
      <c r="A116" s="523">
        <v>115</v>
      </c>
      <c r="B116" s="522">
        <v>5511115</v>
      </c>
      <c r="C116" s="524" t="s">
        <v>2101</v>
      </c>
      <c r="D116" s="522" t="s">
        <v>2102</v>
      </c>
      <c r="E116" s="521" t="s">
        <v>1004</v>
      </c>
      <c r="F116" s="521" t="s">
        <v>833</v>
      </c>
      <c r="G116" s="521" t="s">
        <v>834</v>
      </c>
      <c r="H116" s="521" t="s">
        <v>713</v>
      </c>
      <c r="I116" s="521" t="s">
        <v>1005</v>
      </c>
    </row>
    <row r="117" spans="1:10">
      <c r="A117" s="523">
        <v>116</v>
      </c>
      <c r="B117" s="522">
        <v>5511116</v>
      </c>
      <c r="C117" s="524" t="s">
        <v>1599</v>
      </c>
      <c r="D117" s="522">
        <v>46030054</v>
      </c>
      <c r="E117" s="521" t="s">
        <v>1006</v>
      </c>
      <c r="F117" s="521" t="s">
        <v>1008</v>
      </c>
      <c r="G117" s="521" t="s">
        <v>1009</v>
      </c>
      <c r="H117" s="521" t="s">
        <v>772</v>
      </c>
      <c r="I117" s="521" t="s">
        <v>1007</v>
      </c>
      <c r="J117" s="525" t="s">
        <v>1600</v>
      </c>
    </row>
    <row r="118" spans="1:10">
      <c r="A118" s="523">
        <v>117</v>
      </c>
      <c r="B118" s="522">
        <v>5511117</v>
      </c>
      <c r="C118" s="546" t="s">
        <v>2237</v>
      </c>
      <c r="E118" s="521" t="s">
        <v>1010</v>
      </c>
      <c r="F118" s="521" t="s">
        <v>1012</v>
      </c>
      <c r="G118" s="521" t="s">
        <v>1013</v>
      </c>
      <c r="H118" s="521" t="s">
        <v>703</v>
      </c>
      <c r="I118" s="521" t="s">
        <v>1011</v>
      </c>
    </row>
    <row r="119" spans="1:10">
      <c r="A119" s="523">
        <v>118</v>
      </c>
      <c r="B119" s="522">
        <v>5511118</v>
      </c>
      <c r="C119" s="546" t="s">
        <v>2234</v>
      </c>
      <c r="E119" s="521" t="s">
        <v>1014</v>
      </c>
      <c r="F119" s="521" t="s">
        <v>769</v>
      </c>
      <c r="G119" s="521" t="s">
        <v>1016</v>
      </c>
      <c r="H119" s="521" t="s">
        <v>1017</v>
      </c>
      <c r="I119" s="521" t="s">
        <v>1015</v>
      </c>
    </row>
    <row r="120" spans="1:10">
      <c r="A120" s="523">
        <v>119</v>
      </c>
      <c r="B120" s="522">
        <v>5511119</v>
      </c>
      <c r="C120" s="524" t="s">
        <v>1669</v>
      </c>
      <c r="D120" s="522">
        <v>57030022</v>
      </c>
      <c r="E120" s="521" t="s">
        <v>1018</v>
      </c>
      <c r="F120" s="521" t="s">
        <v>886</v>
      </c>
      <c r="G120" s="521" t="s">
        <v>1020</v>
      </c>
      <c r="H120" s="521" t="s">
        <v>729</v>
      </c>
      <c r="I120" s="521" t="s">
        <v>1019</v>
      </c>
      <c r="J120" s="525" t="s">
        <v>1670</v>
      </c>
    </row>
    <row r="121" spans="1:10">
      <c r="A121" s="523">
        <v>120</v>
      </c>
      <c r="B121" s="522">
        <v>5511120</v>
      </c>
      <c r="C121" s="524" t="s">
        <v>2067</v>
      </c>
      <c r="D121" s="522" t="s">
        <v>2068</v>
      </c>
      <c r="E121" s="521" t="s">
        <v>1021</v>
      </c>
      <c r="F121" s="521" t="s">
        <v>1023</v>
      </c>
      <c r="G121" s="521" t="s">
        <v>1024</v>
      </c>
      <c r="H121" s="521" t="s">
        <v>708</v>
      </c>
      <c r="I121" s="521" t="s">
        <v>1022</v>
      </c>
    </row>
    <row r="122" spans="1:10">
      <c r="A122" s="523">
        <v>121</v>
      </c>
      <c r="B122" s="522">
        <v>5511121</v>
      </c>
      <c r="C122" s="524" t="s">
        <v>1948</v>
      </c>
      <c r="D122" s="522" t="s">
        <v>1949</v>
      </c>
      <c r="E122" s="521" t="s">
        <v>1025</v>
      </c>
      <c r="F122" s="521" t="s">
        <v>1027</v>
      </c>
      <c r="G122" s="521" t="s">
        <v>1028</v>
      </c>
      <c r="H122" s="521" t="s">
        <v>1029</v>
      </c>
      <c r="I122" s="521" t="s">
        <v>1026</v>
      </c>
    </row>
    <row r="123" spans="1:10">
      <c r="A123" s="523">
        <v>122</v>
      </c>
      <c r="B123" s="522">
        <v>5512122</v>
      </c>
      <c r="C123" s="524" t="s">
        <v>1605</v>
      </c>
      <c r="D123" s="522">
        <v>46010154</v>
      </c>
      <c r="E123" s="521" t="s">
        <v>1030</v>
      </c>
      <c r="F123" s="521" t="s">
        <v>1031</v>
      </c>
      <c r="G123" s="521" t="s">
        <v>1031</v>
      </c>
      <c r="H123" s="521" t="s">
        <v>772</v>
      </c>
      <c r="I123" s="521" t="s">
        <v>919</v>
      </c>
      <c r="J123" s="525" t="s">
        <v>1606</v>
      </c>
    </row>
    <row r="124" spans="1:10">
      <c r="A124" s="523">
        <v>123</v>
      </c>
      <c r="B124" s="522">
        <v>5601123</v>
      </c>
      <c r="C124" s="524" t="s">
        <v>2071</v>
      </c>
      <c r="D124" s="522" t="s">
        <v>2072</v>
      </c>
      <c r="E124" s="521" t="s">
        <v>1032</v>
      </c>
      <c r="F124" s="521" t="s">
        <v>1033</v>
      </c>
      <c r="G124" s="521" t="s">
        <v>1034</v>
      </c>
      <c r="H124" s="521" t="s">
        <v>708</v>
      </c>
      <c r="I124" s="521" t="s">
        <v>1022</v>
      </c>
    </row>
    <row r="125" spans="1:10">
      <c r="A125" s="523">
        <v>124</v>
      </c>
      <c r="B125" s="522">
        <v>5601124</v>
      </c>
      <c r="C125" s="546" t="s">
        <v>2235</v>
      </c>
      <c r="E125" s="521" t="s">
        <v>1035</v>
      </c>
      <c r="F125" s="521" t="s">
        <v>1037</v>
      </c>
      <c r="G125" s="521" t="s">
        <v>1016</v>
      </c>
      <c r="H125" s="521" t="s">
        <v>1017</v>
      </c>
      <c r="I125" s="521" t="s">
        <v>1036</v>
      </c>
    </row>
    <row r="126" spans="1:10">
      <c r="A126" s="523">
        <v>125</v>
      </c>
      <c r="B126" s="522">
        <v>5601125</v>
      </c>
      <c r="C126" s="524" t="s">
        <v>1759</v>
      </c>
      <c r="D126" s="522">
        <v>30060034</v>
      </c>
      <c r="E126" s="521" t="s">
        <v>1038</v>
      </c>
      <c r="F126" s="521" t="s">
        <v>1038</v>
      </c>
      <c r="G126" s="521" t="s">
        <v>813</v>
      </c>
      <c r="H126" s="521" t="s">
        <v>643</v>
      </c>
      <c r="I126" s="521" t="s">
        <v>978</v>
      </c>
      <c r="J126" s="525" t="s">
        <v>1760</v>
      </c>
    </row>
    <row r="127" spans="1:10">
      <c r="A127" s="523">
        <v>126</v>
      </c>
      <c r="B127" s="522">
        <v>5601126</v>
      </c>
      <c r="C127" s="546" t="s">
        <v>2244</v>
      </c>
      <c r="E127" s="521" t="s">
        <v>1039</v>
      </c>
      <c r="F127" s="521" t="s">
        <v>1041</v>
      </c>
      <c r="G127" s="521" t="s">
        <v>1042</v>
      </c>
      <c r="H127" s="521" t="s">
        <v>784</v>
      </c>
      <c r="I127" s="521" t="s">
        <v>1040</v>
      </c>
    </row>
    <row r="128" spans="1:10">
      <c r="A128" s="523">
        <v>127</v>
      </c>
      <c r="B128" s="522">
        <v>5601127</v>
      </c>
      <c r="C128" s="524" t="s">
        <v>1654</v>
      </c>
      <c r="D128" s="522">
        <v>36020147</v>
      </c>
      <c r="E128" s="521" t="s">
        <v>1043</v>
      </c>
      <c r="F128" s="521" t="s">
        <v>1045</v>
      </c>
      <c r="G128" s="521" t="s">
        <v>1046</v>
      </c>
      <c r="H128" s="521" t="s">
        <v>824</v>
      </c>
      <c r="I128" s="521" t="s">
        <v>1044</v>
      </c>
      <c r="J128" s="525" t="s">
        <v>1655</v>
      </c>
    </row>
    <row r="129" spans="1:10">
      <c r="A129" s="523">
        <v>128</v>
      </c>
      <c r="B129" s="522">
        <v>5602128</v>
      </c>
      <c r="C129" s="546" t="s">
        <v>2241</v>
      </c>
      <c r="E129" s="521" t="s">
        <v>1047</v>
      </c>
      <c r="F129" s="521" t="s">
        <v>1049</v>
      </c>
      <c r="G129" s="521" t="s">
        <v>731</v>
      </c>
      <c r="H129" s="521" t="s">
        <v>976</v>
      </c>
      <c r="I129" s="521" t="s">
        <v>1048</v>
      </c>
    </row>
    <row r="130" spans="1:10">
      <c r="A130" s="523">
        <v>129</v>
      </c>
      <c r="B130" s="522">
        <v>5602129</v>
      </c>
      <c r="C130" s="524" t="s">
        <v>1902</v>
      </c>
      <c r="D130" s="522" t="s">
        <v>1903</v>
      </c>
      <c r="E130" s="521" t="s">
        <v>1050</v>
      </c>
      <c r="F130" s="521" t="s">
        <v>1052</v>
      </c>
      <c r="G130" s="521" t="s">
        <v>1053</v>
      </c>
      <c r="H130" s="521" t="s">
        <v>1054</v>
      </c>
      <c r="I130" s="521" t="s">
        <v>1051</v>
      </c>
    </row>
    <row r="131" spans="1:10">
      <c r="A131" s="523">
        <v>130</v>
      </c>
      <c r="B131" s="522">
        <v>5602130</v>
      </c>
      <c r="C131" s="524" t="s">
        <v>1817</v>
      </c>
      <c r="D131" s="522" t="s">
        <v>1818</v>
      </c>
      <c r="E131" s="521" t="s">
        <v>1055</v>
      </c>
      <c r="F131" s="521" t="s">
        <v>1056</v>
      </c>
      <c r="G131" s="521" t="s">
        <v>731</v>
      </c>
      <c r="H131" s="521" t="s">
        <v>925</v>
      </c>
      <c r="I131" s="521" t="s">
        <v>922</v>
      </c>
    </row>
    <row r="132" spans="1:10">
      <c r="A132" s="523">
        <v>131</v>
      </c>
      <c r="B132" s="522">
        <v>5602131</v>
      </c>
      <c r="C132" s="524" t="s">
        <v>1896</v>
      </c>
      <c r="D132" s="522" t="s">
        <v>1897</v>
      </c>
      <c r="E132" s="521" t="s">
        <v>1057</v>
      </c>
      <c r="F132" s="521" t="s">
        <v>1059</v>
      </c>
      <c r="G132" s="521" t="s">
        <v>1059</v>
      </c>
      <c r="H132" s="521" t="s">
        <v>1060</v>
      </c>
      <c r="I132" s="521" t="s">
        <v>1058</v>
      </c>
    </row>
    <row r="133" spans="1:10">
      <c r="A133" s="523">
        <v>132</v>
      </c>
      <c r="B133" s="522">
        <v>5602132</v>
      </c>
      <c r="C133" s="524" t="s">
        <v>1911</v>
      </c>
      <c r="D133" s="522" t="s">
        <v>1912</v>
      </c>
      <c r="E133" s="521" t="s">
        <v>1061</v>
      </c>
      <c r="F133" s="521" t="s">
        <v>1063</v>
      </c>
      <c r="G133" s="521" t="s">
        <v>1064</v>
      </c>
      <c r="H133" s="521" t="s">
        <v>912</v>
      </c>
      <c r="I133" s="521" t="s">
        <v>1062</v>
      </c>
    </row>
    <row r="134" spans="1:10">
      <c r="A134" s="523">
        <v>133</v>
      </c>
      <c r="B134" s="522">
        <v>5602133</v>
      </c>
      <c r="C134" s="546" t="s">
        <v>2218</v>
      </c>
      <c r="E134" s="521" t="s">
        <v>1065</v>
      </c>
      <c r="F134" s="521" t="s">
        <v>1067</v>
      </c>
      <c r="G134" s="521" t="s">
        <v>1068</v>
      </c>
      <c r="H134" s="521" t="s">
        <v>1069</v>
      </c>
      <c r="I134" s="521" t="s">
        <v>1066</v>
      </c>
    </row>
    <row r="135" spans="1:10">
      <c r="A135" s="523">
        <v>134</v>
      </c>
      <c r="B135" s="522">
        <v>5602134</v>
      </c>
      <c r="C135" s="524" t="s">
        <v>1588</v>
      </c>
      <c r="D135" s="522">
        <v>71010049</v>
      </c>
      <c r="E135" s="521" t="s">
        <v>1070</v>
      </c>
      <c r="F135" s="521" t="s">
        <v>1072</v>
      </c>
      <c r="G135" s="521" t="s">
        <v>1073</v>
      </c>
      <c r="H135" s="521" t="s">
        <v>1074</v>
      </c>
      <c r="I135" s="521" t="s">
        <v>1071</v>
      </c>
      <c r="J135" s="525" t="s">
        <v>1589</v>
      </c>
    </row>
    <row r="136" spans="1:10">
      <c r="A136" s="523">
        <v>135</v>
      </c>
      <c r="B136" s="522">
        <v>5602135</v>
      </c>
      <c r="C136" s="524" t="s">
        <v>2049</v>
      </c>
      <c r="D136" s="522" t="s">
        <v>2050</v>
      </c>
      <c r="E136" s="521" t="s">
        <v>1075</v>
      </c>
      <c r="F136" s="521" t="s">
        <v>1076</v>
      </c>
      <c r="G136" s="521" t="s">
        <v>1077</v>
      </c>
      <c r="H136" s="521" t="s">
        <v>1000</v>
      </c>
      <c r="I136" s="521" t="s">
        <v>997</v>
      </c>
    </row>
    <row r="137" spans="1:10">
      <c r="A137" s="523">
        <v>136</v>
      </c>
      <c r="B137" s="522">
        <v>5603136</v>
      </c>
      <c r="C137" s="524" t="s">
        <v>1999</v>
      </c>
      <c r="D137" s="522" t="s">
        <v>2000</v>
      </c>
      <c r="E137" s="521" t="s">
        <v>1078</v>
      </c>
      <c r="F137" s="521" t="s">
        <v>1080</v>
      </c>
      <c r="G137" s="521" t="s">
        <v>1081</v>
      </c>
      <c r="H137" s="521" t="s">
        <v>657</v>
      </c>
      <c r="I137" s="521" t="s">
        <v>1079</v>
      </c>
    </row>
    <row r="138" spans="1:10">
      <c r="A138" s="523">
        <v>137</v>
      </c>
      <c r="B138" s="522">
        <v>5603137</v>
      </c>
      <c r="C138" s="524" t="s">
        <v>1652</v>
      </c>
      <c r="D138" s="522">
        <v>36020022</v>
      </c>
      <c r="E138" s="521" t="s">
        <v>1082</v>
      </c>
      <c r="F138" s="521" t="s">
        <v>1083</v>
      </c>
      <c r="G138" s="521" t="s">
        <v>823</v>
      </c>
      <c r="H138" s="521" t="s">
        <v>824</v>
      </c>
      <c r="I138" s="521" t="s">
        <v>1044</v>
      </c>
      <c r="J138" s="525" t="s">
        <v>1653</v>
      </c>
    </row>
    <row r="139" spans="1:10">
      <c r="A139" s="523">
        <v>138</v>
      </c>
      <c r="B139" s="522">
        <v>5603138</v>
      </c>
      <c r="C139" s="524" t="s">
        <v>1592</v>
      </c>
      <c r="D139" s="522">
        <v>71020015</v>
      </c>
      <c r="E139" s="521" t="s">
        <v>1084</v>
      </c>
      <c r="F139" s="521" t="s">
        <v>1086</v>
      </c>
      <c r="G139" s="521" t="s">
        <v>1087</v>
      </c>
      <c r="H139" s="521" t="s">
        <v>1074</v>
      </c>
      <c r="I139" s="521" t="s">
        <v>1085</v>
      </c>
      <c r="J139" s="525" t="s">
        <v>1593</v>
      </c>
    </row>
    <row r="140" spans="1:10">
      <c r="A140" s="523">
        <v>139</v>
      </c>
      <c r="B140" s="522">
        <v>5603139</v>
      </c>
      <c r="C140" s="524" t="s">
        <v>2089</v>
      </c>
      <c r="D140" s="522" t="s">
        <v>2090</v>
      </c>
      <c r="E140" s="521" t="s">
        <v>1088</v>
      </c>
      <c r="F140" s="521" t="s">
        <v>1090</v>
      </c>
      <c r="G140" s="521" t="s">
        <v>1091</v>
      </c>
      <c r="H140" s="521" t="s">
        <v>1092</v>
      </c>
      <c r="I140" s="521" t="s">
        <v>1089</v>
      </c>
    </row>
    <row r="141" spans="1:10">
      <c r="A141" s="523">
        <v>140</v>
      </c>
      <c r="B141" s="522">
        <v>5603140</v>
      </c>
      <c r="C141" s="524" t="s">
        <v>2093</v>
      </c>
      <c r="D141" s="522" t="s">
        <v>2094</v>
      </c>
      <c r="E141" s="521" t="s">
        <v>1093</v>
      </c>
      <c r="F141" s="521" t="s">
        <v>830</v>
      </c>
      <c r="G141" s="521" t="s">
        <v>830</v>
      </c>
      <c r="H141" s="521" t="s">
        <v>831</v>
      </c>
      <c r="I141" s="521" t="s">
        <v>894</v>
      </c>
    </row>
    <row r="142" spans="1:10">
      <c r="A142" s="523">
        <v>141</v>
      </c>
      <c r="B142" s="522">
        <v>5603141</v>
      </c>
      <c r="C142" s="524" t="s">
        <v>1960</v>
      </c>
      <c r="D142" s="522" t="s">
        <v>1961</v>
      </c>
      <c r="E142" s="521" t="s">
        <v>1094</v>
      </c>
      <c r="F142" s="521" t="s">
        <v>812</v>
      </c>
      <c r="G142" s="521" t="s">
        <v>1095</v>
      </c>
      <c r="H142" s="521" t="s">
        <v>865</v>
      </c>
      <c r="I142" s="521" t="s">
        <v>982</v>
      </c>
    </row>
    <row r="143" spans="1:10">
      <c r="A143" s="523">
        <v>142</v>
      </c>
      <c r="B143" s="522">
        <v>5603142</v>
      </c>
      <c r="C143" s="524" t="s">
        <v>1829</v>
      </c>
      <c r="D143" s="522" t="s">
        <v>1830</v>
      </c>
      <c r="E143" s="521" t="s">
        <v>1096</v>
      </c>
      <c r="F143" s="521" t="s">
        <v>1098</v>
      </c>
      <c r="G143" s="521" t="s">
        <v>1099</v>
      </c>
      <c r="H143" s="521" t="s">
        <v>1100</v>
      </c>
      <c r="I143" s="521" t="s">
        <v>1097</v>
      </c>
    </row>
    <row r="144" spans="1:10">
      <c r="A144" s="523">
        <v>143</v>
      </c>
      <c r="B144" s="522">
        <v>5603143</v>
      </c>
      <c r="C144" s="524" t="s">
        <v>1925</v>
      </c>
      <c r="D144" s="522" t="s">
        <v>1926</v>
      </c>
      <c r="E144" s="521" t="s">
        <v>1101</v>
      </c>
      <c r="F144" s="521" t="s">
        <v>1103</v>
      </c>
      <c r="G144" s="521" t="s">
        <v>1104</v>
      </c>
      <c r="H144" s="521" t="s">
        <v>1105</v>
      </c>
      <c r="I144" s="521" t="s">
        <v>1102</v>
      </c>
    </row>
    <row r="145" spans="1:10">
      <c r="A145" s="523">
        <v>144</v>
      </c>
      <c r="B145" s="522">
        <v>5603144</v>
      </c>
      <c r="C145" s="524" t="s">
        <v>1725</v>
      </c>
      <c r="D145" s="522">
        <v>30020103</v>
      </c>
      <c r="E145" s="521" t="s">
        <v>1106</v>
      </c>
      <c r="F145" s="521" t="s">
        <v>1107</v>
      </c>
      <c r="G145" s="521" t="s">
        <v>809</v>
      </c>
      <c r="H145" s="521" t="s">
        <v>643</v>
      </c>
      <c r="I145" s="521" t="s">
        <v>897</v>
      </c>
      <c r="J145" s="525" t="s">
        <v>1726</v>
      </c>
    </row>
    <row r="146" spans="1:10">
      <c r="A146" s="523">
        <v>145</v>
      </c>
      <c r="B146" s="522">
        <v>5603145</v>
      </c>
      <c r="C146" s="524" t="s">
        <v>1615</v>
      </c>
      <c r="D146" s="522">
        <v>40010125</v>
      </c>
      <c r="E146" s="521" t="s">
        <v>1108</v>
      </c>
      <c r="F146" s="521" t="s">
        <v>1110</v>
      </c>
      <c r="G146" s="521" t="s">
        <v>1111</v>
      </c>
      <c r="H146" s="521" t="s">
        <v>947</v>
      </c>
      <c r="I146" s="521" t="s">
        <v>1109</v>
      </c>
      <c r="J146" s="525" t="s">
        <v>1616</v>
      </c>
    </row>
    <row r="147" spans="1:10">
      <c r="A147" s="523">
        <v>146</v>
      </c>
      <c r="B147" s="522">
        <v>5603146</v>
      </c>
      <c r="C147" s="524" t="s">
        <v>1872</v>
      </c>
      <c r="D147" s="522" t="s">
        <v>1873</v>
      </c>
      <c r="E147" s="521" t="s">
        <v>1112</v>
      </c>
      <c r="F147" s="521" t="s">
        <v>1114</v>
      </c>
      <c r="G147" s="521" t="s">
        <v>731</v>
      </c>
      <c r="H147" s="521" t="s">
        <v>703</v>
      </c>
      <c r="I147" s="521" t="s">
        <v>1113</v>
      </c>
    </row>
    <row r="148" spans="1:10">
      <c r="A148" s="523">
        <v>147</v>
      </c>
      <c r="B148" s="522">
        <v>5603147</v>
      </c>
      <c r="C148" s="524" t="s">
        <v>1995</v>
      </c>
      <c r="D148" s="522" t="s">
        <v>1996</v>
      </c>
      <c r="E148" s="521" t="s">
        <v>1115</v>
      </c>
      <c r="F148" s="521" t="s">
        <v>1117</v>
      </c>
      <c r="G148" s="521" t="s">
        <v>1117</v>
      </c>
      <c r="H148" s="521" t="s">
        <v>843</v>
      </c>
      <c r="I148" s="521" t="s">
        <v>1116</v>
      </c>
    </row>
    <row r="149" spans="1:10">
      <c r="A149" s="523">
        <v>148</v>
      </c>
      <c r="B149" s="522">
        <v>5603148</v>
      </c>
      <c r="C149" s="524" t="s">
        <v>1942</v>
      </c>
      <c r="D149" s="522" t="s">
        <v>1943</v>
      </c>
      <c r="E149" s="521" t="s">
        <v>1118</v>
      </c>
      <c r="F149" s="521" t="s">
        <v>1119</v>
      </c>
      <c r="G149" s="521" t="s">
        <v>967</v>
      </c>
      <c r="H149" s="521" t="s">
        <v>817</v>
      </c>
      <c r="I149" s="521" t="s">
        <v>966</v>
      </c>
    </row>
    <row r="150" spans="1:10">
      <c r="A150" s="523">
        <v>149</v>
      </c>
      <c r="B150" s="522">
        <v>5603149</v>
      </c>
      <c r="C150" s="524" t="s">
        <v>1594</v>
      </c>
      <c r="D150" s="522">
        <v>71020163</v>
      </c>
      <c r="E150" s="521" t="s">
        <v>1120</v>
      </c>
      <c r="F150" s="521" t="s">
        <v>1121</v>
      </c>
      <c r="G150" s="521" t="s">
        <v>1122</v>
      </c>
      <c r="H150" s="521" t="s">
        <v>1074</v>
      </c>
      <c r="I150" s="521" t="s">
        <v>1085</v>
      </c>
      <c r="J150" s="525" t="s">
        <v>1595</v>
      </c>
    </row>
    <row r="151" spans="1:10">
      <c r="A151" s="523">
        <v>150</v>
      </c>
      <c r="B151" s="522">
        <v>5603150</v>
      </c>
      <c r="C151" s="524" t="s">
        <v>1607</v>
      </c>
      <c r="D151" s="522">
        <v>62010125</v>
      </c>
      <c r="E151" s="521" t="s">
        <v>1120</v>
      </c>
      <c r="F151" s="521" t="s">
        <v>1124</v>
      </c>
      <c r="G151" s="521" t="s">
        <v>1125</v>
      </c>
      <c r="H151" s="521" t="s">
        <v>1126</v>
      </c>
      <c r="I151" s="521" t="s">
        <v>1123</v>
      </c>
      <c r="J151" s="525" t="s">
        <v>1608</v>
      </c>
    </row>
    <row r="152" spans="1:10">
      <c r="A152" s="523">
        <v>151</v>
      </c>
      <c r="B152" s="522">
        <v>5603151</v>
      </c>
      <c r="C152" s="524" t="s">
        <v>2022</v>
      </c>
      <c r="D152" s="522" t="s">
        <v>2023</v>
      </c>
      <c r="E152" s="521" t="s">
        <v>1127</v>
      </c>
      <c r="F152" s="521" t="s">
        <v>1128</v>
      </c>
      <c r="G152" s="521" t="s">
        <v>856</v>
      </c>
      <c r="H152" s="521" t="s">
        <v>657</v>
      </c>
      <c r="I152" s="521" t="s">
        <v>985</v>
      </c>
    </row>
    <row r="153" spans="1:10">
      <c r="A153" s="523">
        <v>152</v>
      </c>
      <c r="B153" s="522">
        <v>5604152</v>
      </c>
      <c r="C153" s="524" t="s">
        <v>1793</v>
      </c>
      <c r="D153" s="522" t="s">
        <v>1794</v>
      </c>
      <c r="E153" s="521" t="s">
        <v>1129</v>
      </c>
      <c r="F153" s="521" t="s">
        <v>762</v>
      </c>
      <c r="G153" s="521" t="s">
        <v>748</v>
      </c>
      <c r="H153" s="521" t="s">
        <v>732</v>
      </c>
      <c r="I153" s="521" t="s">
        <v>1130</v>
      </c>
    </row>
    <row r="154" spans="1:10">
      <c r="A154" s="523">
        <v>153</v>
      </c>
      <c r="B154" s="522">
        <v>5604153</v>
      </c>
      <c r="C154" s="524" t="s">
        <v>2041</v>
      </c>
      <c r="D154" s="522" t="s">
        <v>2042</v>
      </c>
      <c r="E154" s="521" t="s">
        <v>1131</v>
      </c>
      <c r="F154" s="521" t="s">
        <v>1133</v>
      </c>
      <c r="G154" s="521" t="s">
        <v>1134</v>
      </c>
      <c r="H154" s="521" t="s">
        <v>663</v>
      </c>
      <c r="I154" s="521" t="s">
        <v>1132</v>
      </c>
    </row>
    <row r="155" spans="1:10">
      <c r="A155" s="523">
        <v>154</v>
      </c>
      <c r="B155" s="522">
        <v>5604154</v>
      </c>
      <c r="C155" s="524" t="s">
        <v>1888</v>
      </c>
      <c r="D155" s="522" t="s">
        <v>1889</v>
      </c>
      <c r="E155" s="521" t="s">
        <v>1135</v>
      </c>
      <c r="F155" s="521" t="s">
        <v>1137</v>
      </c>
      <c r="G155" s="521" t="s">
        <v>1138</v>
      </c>
      <c r="H155" s="521" t="s">
        <v>959</v>
      </c>
      <c r="I155" s="521" t="s">
        <v>1136</v>
      </c>
    </row>
    <row r="156" spans="1:10">
      <c r="A156" s="523">
        <v>155</v>
      </c>
      <c r="B156" s="522">
        <v>5604155</v>
      </c>
      <c r="C156" s="524" t="s">
        <v>1631</v>
      </c>
      <c r="D156" s="522">
        <v>20010016</v>
      </c>
      <c r="E156" s="521" t="s">
        <v>1139</v>
      </c>
      <c r="F156" s="521" t="s">
        <v>1141</v>
      </c>
      <c r="G156" s="521" t="s">
        <v>731</v>
      </c>
      <c r="H156" s="521" t="s">
        <v>691</v>
      </c>
      <c r="I156" s="521" t="s">
        <v>1140</v>
      </c>
      <c r="J156" s="525" t="s">
        <v>1632</v>
      </c>
    </row>
    <row r="157" spans="1:10">
      <c r="A157" s="523">
        <v>156</v>
      </c>
      <c r="B157" s="522">
        <v>5604156</v>
      </c>
      <c r="C157" s="524" t="s">
        <v>1723</v>
      </c>
      <c r="D157" s="522">
        <v>30020072</v>
      </c>
      <c r="E157" s="521" t="s">
        <v>1142</v>
      </c>
      <c r="F157" s="521" t="s">
        <v>1143</v>
      </c>
      <c r="G157" s="521" t="s">
        <v>1144</v>
      </c>
      <c r="H157" s="521" t="s">
        <v>643</v>
      </c>
      <c r="I157" s="521" t="s">
        <v>897</v>
      </c>
      <c r="J157" s="525" t="s">
        <v>1724</v>
      </c>
    </row>
    <row r="158" spans="1:10">
      <c r="A158" s="523">
        <v>157</v>
      </c>
      <c r="B158" s="522">
        <v>5604157</v>
      </c>
      <c r="C158" s="546" t="s">
        <v>2243</v>
      </c>
      <c r="E158" s="521" t="s">
        <v>1145</v>
      </c>
      <c r="G158" s="521" t="s">
        <v>1147</v>
      </c>
      <c r="H158" s="521" t="s">
        <v>657</v>
      </c>
      <c r="I158" s="521" t="s">
        <v>1146</v>
      </c>
    </row>
    <row r="159" spans="1:10">
      <c r="A159" s="523">
        <v>158</v>
      </c>
      <c r="B159" s="522">
        <v>5604158</v>
      </c>
      <c r="C159" s="524" t="s">
        <v>1609</v>
      </c>
      <c r="D159" s="522">
        <v>62010052</v>
      </c>
      <c r="E159" s="521" t="s">
        <v>1148</v>
      </c>
      <c r="F159" s="521" t="s">
        <v>1149</v>
      </c>
      <c r="G159" s="521" t="s">
        <v>1150</v>
      </c>
      <c r="H159" s="521" t="s">
        <v>1126</v>
      </c>
      <c r="I159" s="521" t="s">
        <v>1123</v>
      </c>
      <c r="J159" s="525" t="s">
        <v>1610</v>
      </c>
    </row>
    <row r="160" spans="1:10">
      <c r="A160" s="523">
        <v>159</v>
      </c>
      <c r="B160" s="522">
        <v>5604159</v>
      </c>
      <c r="C160" s="546" t="s">
        <v>2238</v>
      </c>
      <c r="E160" s="521" t="s">
        <v>1151</v>
      </c>
      <c r="F160" s="521" t="s">
        <v>1152</v>
      </c>
      <c r="G160" s="521" t="s">
        <v>1153</v>
      </c>
      <c r="H160" s="521" t="s">
        <v>703</v>
      </c>
    </row>
    <row r="161" spans="1:10">
      <c r="A161" s="523">
        <v>160</v>
      </c>
      <c r="B161" s="522">
        <v>5604160</v>
      </c>
      <c r="C161" s="524" t="s">
        <v>2105</v>
      </c>
      <c r="D161" s="522" t="s">
        <v>2106</v>
      </c>
      <c r="E161" s="521" t="s">
        <v>1154</v>
      </c>
      <c r="F161" s="521" t="s">
        <v>1156</v>
      </c>
      <c r="G161" s="521" t="s">
        <v>1157</v>
      </c>
      <c r="H161" s="521" t="s">
        <v>713</v>
      </c>
      <c r="I161" s="521" t="s">
        <v>1155</v>
      </c>
    </row>
    <row r="162" spans="1:10">
      <c r="A162" s="523">
        <v>161</v>
      </c>
      <c r="B162" s="522">
        <v>5604161</v>
      </c>
      <c r="C162" s="524" t="s">
        <v>1656</v>
      </c>
      <c r="D162" s="522">
        <v>86020081</v>
      </c>
      <c r="E162" s="521" t="s">
        <v>1158</v>
      </c>
      <c r="F162" s="521" t="s">
        <v>1160</v>
      </c>
      <c r="G162" s="521" t="s">
        <v>1161</v>
      </c>
      <c r="H162" s="521" t="s">
        <v>877</v>
      </c>
      <c r="I162" s="521" t="s">
        <v>1159</v>
      </c>
      <c r="J162" s="525" t="s">
        <v>1657</v>
      </c>
    </row>
    <row r="163" spans="1:10">
      <c r="A163" s="523">
        <v>162</v>
      </c>
      <c r="B163" s="522">
        <v>5604162</v>
      </c>
      <c r="C163" s="524" t="s">
        <v>2087</v>
      </c>
      <c r="D163" s="522" t="s">
        <v>2088</v>
      </c>
      <c r="E163" s="521" t="s">
        <v>1162</v>
      </c>
      <c r="F163" s="521" t="s">
        <v>1164</v>
      </c>
      <c r="G163" s="521" t="s">
        <v>1165</v>
      </c>
      <c r="H163" s="521" t="s">
        <v>1092</v>
      </c>
      <c r="I163" s="521" t="s">
        <v>1163</v>
      </c>
    </row>
    <row r="164" spans="1:10">
      <c r="A164" s="523">
        <v>163</v>
      </c>
      <c r="B164" s="522">
        <v>5604163</v>
      </c>
      <c r="C164" s="524" t="s">
        <v>2053</v>
      </c>
      <c r="D164" s="522" t="s">
        <v>2054</v>
      </c>
      <c r="E164" s="521" t="s">
        <v>1166</v>
      </c>
      <c r="F164" s="521" t="s">
        <v>1168</v>
      </c>
      <c r="G164" s="521" t="s">
        <v>1169</v>
      </c>
      <c r="H164" s="521" t="s">
        <v>1000</v>
      </c>
      <c r="I164" s="521" t="s">
        <v>1167</v>
      </c>
    </row>
    <row r="165" spans="1:10">
      <c r="A165" s="523">
        <v>164</v>
      </c>
      <c r="B165" s="522">
        <v>5604164</v>
      </c>
      <c r="C165" s="524" t="s">
        <v>1987</v>
      </c>
      <c r="D165" s="522" t="s">
        <v>1988</v>
      </c>
      <c r="E165" s="521" t="s">
        <v>1170</v>
      </c>
      <c r="F165" s="521" t="s">
        <v>1172</v>
      </c>
      <c r="G165" s="521" t="s">
        <v>1173</v>
      </c>
      <c r="H165" s="521" t="s">
        <v>843</v>
      </c>
      <c r="I165" s="521" t="s">
        <v>1171</v>
      </c>
    </row>
    <row r="166" spans="1:10">
      <c r="A166" s="523">
        <v>165</v>
      </c>
      <c r="B166" s="522">
        <v>5605165</v>
      </c>
      <c r="C166" s="524" t="s">
        <v>1905</v>
      </c>
      <c r="D166" s="522" t="s">
        <v>1906</v>
      </c>
      <c r="E166" s="521" t="s">
        <v>1174</v>
      </c>
      <c r="F166" s="521" t="s">
        <v>1175</v>
      </c>
      <c r="G166" s="521" t="s">
        <v>1176</v>
      </c>
      <c r="H166" s="521" t="s">
        <v>1054</v>
      </c>
      <c r="I166" s="521" t="s">
        <v>1051</v>
      </c>
    </row>
    <row r="167" spans="1:10">
      <c r="A167" s="523">
        <v>166</v>
      </c>
      <c r="B167" s="522">
        <v>5605166</v>
      </c>
      <c r="C167" s="524" t="s">
        <v>1981</v>
      </c>
      <c r="D167" s="522" t="s">
        <v>1982</v>
      </c>
      <c r="E167" s="521" t="s">
        <v>1177</v>
      </c>
      <c r="F167" s="521" t="s">
        <v>1179</v>
      </c>
      <c r="G167" s="521" t="s">
        <v>1180</v>
      </c>
      <c r="H167" s="521" t="s">
        <v>1181</v>
      </c>
      <c r="I167" s="521" t="s">
        <v>1178</v>
      </c>
    </row>
    <row r="168" spans="1:10">
      <c r="A168" s="523">
        <v>167</v>
      </c>
      <c r="B168" s="522">
        <v>5605167</v>
      </c>
      <c r="C168" s="524" t="s">
        <v>1956</v>
      </c>
      <c r="D168" s="522" t="s">
        <v>1957</v>
      </c>
      <c r="E168" s="521" t="s">
        <v>1182</v>
      </c>
      <c r="F168" s="521" t="s">
        <v>1184</v>
      </c>
      <c r="G168" s="521" t="s">
        <v>1185</v>
      </c>
      <c r="H168" s="521" t="s">
        <v>764</v>
      </c>
      <c r="I168" s="521" t="s">
        <v>1183</v>
      </c>
    </row>
    <row r="169" spans="1:10">
      <c r="A169" s="523">
        <v>168</v>
      </c>
      <c r="B169" s="522">
        <v>5605168</v>
      </c>
      <c r="C169" s="524" t="s">
        <v>1709</v>
      </c>
      <c r="D169" s="522">
        <v>92010067</v>
      </c>
      <c r="E169" s="521" t="s">
        <v>1186</v>
      </c>
      <c r="F169" s="521" t="s">
        <v>1188</v>
      </c>
      <c r="G169" s="521" t="s">
        <v>1189</v>
      </c>
      <c r="H169" s="521" t="s">
        <v>668</v>
      </c>
      <c r="I169" s="521" t="s">
        <v>1187</v>
      </c>
      <c r="J169" s="525" t="s">
        <v>1710</v>
      </c>
    </row>
    <row r="170" spans="1:10">
      <c r="A170" s="523">
        <v>169</v>
      </c>
      <c r="B170" s="522">
        <v>5605169</v>
      </c>
      <c r="C170" s="524" t="s">
        <v>1952</v>
      </c>
      <c r="D170" s="522" t="s">
        <v>1953</v>
      </c>
      <c r="E170" s="521" t="s">
        <v>1190</v>
      </c>
      <c r="F170" s="521" t="s">
        <v>1103</v>
      </c>
      <c r="G170" s="521" t="s">
        <v>1192</v>
      </c>
      <c r="H170" s="521" t="s">
        <v>764</v>
      </c>
      <c r="I170" s="521" t="s">
        <v>1191</v>
      </c>
    </row>
    <row r="171" spans="1:10">
      <c r="A171" s="523">
        <v>170</v>
      </c>
      <c r="B171" s="522">
        <v>5605170</v>
      </c>
      <c r="C171" s="524" t="s">
        <v>1667</v>
      </c>
      <c r="D171" s="522">
        <v>57030024</v>
      </c>
      <c r="E171" s="521" t="s">
        <v>1193</v>
      </c>
      <c r="F171" s="521" t="s">
        <v>1194</v>
      </c>
      <c r="G171" s="521" t="s">
        <v>1020</v>
      </c>
      <c r="H171" s="521" t="s">
        <v>729</v>
      </c>
      <c r="I171" s="521" t="s">
        <v>1019</v>
      </c>
      <c r="J171" s="525" t="s">
        <v>1668</v>
      </c>
    </row>
    <row r="172" spans="1:10">
      <c r="A172" s="523">
        <v>171</v>
      </c>
      <c r="B172" s="522">
        <v>5605171</v>
      </c>
      <c r="C172" s="524" t="s">
        <v>2081</v>
      </c>
      <c r="D172" s="522" t="s">
        <v>2082</v>
      </c>
      <c r="E172" s="521" t="s">
        <v>1195</v>
      </c>
      <c r="F172" s="521" t="s">
        <v>1197</v>
      </c>
      <c r="G172" s="521" t="s">
        <v>707</v>
      </c>
      <c r="H172" s="521" t="s">
        <v>708</v>
      </c>
      <c r="I172" s="521" t="s">
        <v>1196</v>
      </c>
    </row>
    <row r="173" spans="1:10">
      <c r="A173" s="523">
        <v>172</v>
      </c>
      <c r="B173" s="522">
        <v>5605172</v>
      </c>
      <c r="C173" s="524" t="s">
        <v>1819</v>
      </c>
      <c r="D173" s="522" t="s">
        <v>1820</v>
      </c>
      <c r="E173" s="521" t="s">
        <v>1198</v>
      </c>
      <c r="F173" s="521" t="s">
        <v>1199</v>
      </c>
      <c r="G173" s="521" t="s">
        <v>1200</v>
      </c>
      <c r="H173" s="521" t="s">
        <v>925</v>
      </c>
      <c r="I173" s="521" t="s">
        <v>922</v>
      </c>
    </row>
    <row r="174" spans="1:10">
      <c r="A174" s="523">
        <v>173</v>
      </c>
      <c r="B174" s="522">
        <v>5605173</v>
      </c>
      <c r="C174" s="524" t="s">
        <v>1985</v>
      </c>
      <c r="D174" s="522" t="s">
        <v>1986</v>
      </c>
      <c r="E174" s="521" t="s">
        <v>1201</v>
      </c>
      <c r="F174" s="521" t="s">
        <v>1203</v>
      </c>
      <c r="G174" s="521" t="s">
        <v>1204</v>
      </c>
      <c r="H174" s="521" t="s">
        <v>1181</v>
      </c>
      <c r="I174" s="521" t="s">
        <v>1202</v>
      </c>
    </row>
    <row r="175" spans="1:10">
      <c r="A175" s="523">
        <v>174</v>
      </c>
      <c r="B175" s="522">
        <v>5605174</v>
      </c>
      <c r="C175" s="524" t="s">
        <v>1603</v>
      </c>
      <c r="D175" s="522">
        <v>46010179</v>
      </c>
      <c r="E175" s="521" t="s">
        <v>1205</v>
      </c>
      <c r="F175" s="521" t="s">
        <v>1206</v>
      </c>
      <c r="G175" s="521" t="s">
        <v>1207</v>
      </c>
      <c r="H175" s="521" t="s">
        <v>772</v>
      </c>
      <c r="I175" s="521" t="s">
        <v>919</v>
      </c>
      <c r="J175" s="525" t="s">
        <v>1604</v>
      </c>
    </row>
    <row r="176" spans="1:10">
      <c r="A176" s="523">
        <v>175</v>
      </c>
      <c r="B176" s="522">
        <v>5605175</v>
      </c>
      <c r="C176" s="524" t="s">
        <v>1584</v>
      </c>
      <c r="D176" s="522">
        <v>81010104</v>
      </c>
      <c r="E176" s="521" t="s">
        <v>1216</v>
      </c>
      <c r="F176" s="521" t="s">
        <v>1218</v>
      </c>
      <c r="G176" s="521" t="s">
        <v>1219</v>
      </c>
      <c r="H176" s="521" t="s">
        <v>1220</v>
      </c>
      <c r="I176" s="521" t="s">
        <v>1217</v>
      </c>
      <c r="J176" s="525" t="s">
        <v>1585</v>
      </c>
    </row>
    <row r="177" spans="1:10">
      <c r="A177" s="523">
        <v>176</v>
      </c>
      <c r="B177" s="522">
        <v>5605176</v>
      </c>
      <c r="C177" s="524" t="s">
        <v>2063</v>
      </c>
      <c r="D177" s="522" t="s">
        <v>2064</v>
      </c>
      <c r="E177" s="521" t="s">
        <v>1221</v>
      </c>
      <c r="F177" s="521" t="s">
        <v>1223</v>
      </c>
      <c r="G177" s="521" t="s">
        <v>1224</v>
      </c>
      <c r="H177" s="521" t="s">
        <v>708</v>
      </c>
      <c r="I177" s="521" t="s">
        <v>1222</v>
      </c>
    </row>
    <row r="178" spans="1:10">
      <c r="A178" s="523">
        <v>177</v>
      </c>
      <c r="B178" s="522">
        <v>5605177</v>
      </c>
      <c r="C178" s="524" t="s">
        <v>1661</v>
      </c>
      <c r="D178" s="522">
        <v>57020183</v>
      </c>
      <c r="E178" s="521" t="s">
        <v>1225</v>
      </c>
      <c r="F178" s="521" t="s">
        <v>1227</v>
      </c>
      <c r="G178" s="521" t="s">
        <v>1228</v>
      </c>
      <c r="H178" s="521" t="s">
        <v>729</v>
      </c>
      <c r="I178" s="521" t="s">
        <v>1226</v>
      </c>
      <c r="J178" s="525" t="s">
        <v>1662</v>
      </c>
    </row>
    <row r="179" spans="1:10">
      <c r="A179" s="523">
        <v>178</v>
      </c>
      <c r="B179" s="522">
        <v>5605178</v>
      </c>
      <c r="C179" s="524" t="s">
        <v>1867</v>
      </c>
      <c r="D179" s="522" t="s">
        <v>1868</v>
      </c>
      <c r="E179" s="521" t="s">
        <v>1208</v>
      </c>
      <c r="F179" s="521" t="s">
        <v>1210</v>
      </c>
      <c r="G179" s="521" t="s">
        <v>1211</v>
      </c>
      <c r="H179" s="521" t="s">
        <v>1212</v>
      </c>
      <c r="I179" s="521" t="s">
        <v>1209</v>
      </c>
    </row>
    <row r="180" spans="1:10">
      <c r="A180" s="523">
        <v>179</v>
      </c>
      <c r="B180" s="522">
        <v>5605179</v>
      </c>
      <c r="C180" s="524" t="s">
        <v>1979</v>
      </c>
      <c r="D180" s="522" t="s">
        <v>1980</v>
      </c>
      <c r="E180" s="521" t="s">
        <v>1082</v>
      </c>
      <c r="F180" s="521" t="s">
        <v>1213</v>
      </c>
      <c r="G180" s="521" t="s">
        <v>886</v>
      </c>
      <c r="H180" s="521" t="s">
        <v>887</v>
      </c>
      <c r="I180" s="521" t="s">
        <v>884</v>
      </c>
    </row>
    <row r="181" spans="1:10">
      <c r="A181" s="523">
        <v>180</v>
      </c>
      <c r="B181" s="522">
        <v>5605180</v>
      </c>
      <c r="C181" s="524" t="s">
        <v>2018</v>
      </c>
      <c r="D181" s="522" t="s">
        <v>2019</v>
      </c>
      <c r="E181" s="521" t="s">
        <v>1214</v>
      </c>
      <c r="F181" s="521" t="s">
        <v>1215</v>
      </c>
      <c r="G181" s="521" t="s">
        <v>656</v>
      </c>
      <c r="H181" s="521" t="s">
        <v>657</v>
      </c>
      <c r="I181" s="521" t="s">
        <v>985</v>
      </c>
    </row>
    <row r="182" spans="1:10">
      <c r="A182" s="523">
        <v>181</v>
      </c>
      <c r="B182" s="522">
        <v>5605181</v>
      </c>
      <c r="C182" s="524" t="s">
        <v>1894</v>
      </c>
      <c r="D182" s="522" t="s">
        <v>1895</v>
      </c>
      <c r="E182" s="521" t="s">
        <v>1229</v>
      </c>
      <c r="F182" s="521" t="s">
        <v>1231</v>
      </c>
      <c r="G182" s="521" t="s">
        <v>1232</v>
      </c>
      <c r="H182" s="521" t="s">
        <v>1060</v>
      </c>
      <c r="I182" s="521" t="s">
        <v>1230</v>
      </c>
    </row>
    <row r="183" spans="1:10">
      <c r="A183" s="523">
        <v>182</v>
      </c>
      <c r="B183" s="522">
        <v>5605182</v>
      </c>
      <c r="C183" s="524" t="s">
        <v>2083</v>
      </c>
      <c r="D183" s="522" t="s">
        <v>2084</v>
      </c>
      <c r="E183" s="521" t="s">
        <v>1233</v>
      </c>
      <c r="F183" s="521" t="s">
        <v>1234</v>
      </c>
      <c r="G183" s="521" t="s">
        <v>707</v>
      </c>
      <c r="H183" s="521" t="s">
        <v>708</v>
      </c>
      <c r="I183" s="521" t="s">
        <v>1196</v>
      </c>
    </row>
    <row r="184" spans="1:10">
      <c r="A184" s="523">
        <v>183</v>
      </c>
      <c r="B184" s="522">
        <v>5605183</v>
      </c>
      <c r="C184" s="524" t="s">
        <v>1821</v>
      </c>
      <c r="D184" s="522" t="s">
        <v>1822</v>
      </c>
      <c r="E184" s="521" t="s">
        <v>1235</v>
      </c>
      <c r="F184" s="521" t="s">
        <v>1236</v>
      </c>
      <c r="G184" s="521" t="s">
        <v>924</v>
      </c>
      <c r="H184" s="521" t="s">
        <v>925</v>
      </c>
      <c r="I184" s="521" t="s">
        <v>922</v>
      </c>
    </row>
    <row r="185" spans="1:10">
      <c r="A185" s="523">
        <v>184</v>
      </c>
      <c r="B185" s="522">
        <v>5605184</v>
      </c>
      <c r="C185" s="524" t="s">
        <v>1809</v>
      </c>
      <c r="D185" s="522" t="s">
        <v>1810</v>
      </c>
      <c r="E185" s="521" t="s">
        <v>1237</v>
      </c>
      <c r="F185" s="521" t="s">
        <v>1239</v>
      </c>
      <c r="G185" s="521" t="s">
        <v>1240</v>
      </c>
      <c r="H185" s="521" t="s">
        <v>1241</v>
      </c>
      <c r="I185" s="521" t="s">
        <v>1238</v>
      </c>
    </row>
    <row r="186" spans="1:10">
      <c r="A186" s="523">
        <v>185</v>
      </c>
      <c r="B186" s="522">
        <v>5605185</v>
      </c>
      <c r="C186" s="524" t="s">
        <v>1859</v>
      </c>
      <c r="D186" s="522" t="s">
        <v>1860</v>
      </c>
      <c r="E186" s="521" t="s">
        <v>1242</v>
      </c>
      <c r="F186" s="521" t="s">
        <v>1244</v>
      </c>
      <c r="G186" s="521" t="s">
        <v>1245</v>
      </c>
      <c r="H186" s="521" t="s">
        <v>682</v>
      </c>
      <c r="I186" s="521" t="s">
        <v>1243</v>
      </c>
    </row>
    <row r="187" spans="1:10">
      <c r="A187" s="523">
        <v>186</v>
      </c>
      <c r="B187" s="522">
        <v>5606186</v>
      </c>
      <c r="C187" s="546" t="s">
        <v>2220</v>
      </c>
      <c r="E187" s="521" t="s">
        <v>1246</v>
      </c>
      <c r="G187" s="521" t="s">
        <v>1247</v>
      </c>
      <c r="H187" s="521" t="s">
        <v>725</v>
      </c>
      <c r="I187" s="521" t="s">
        <v>1660</v>
      </c>
    </row>
    <row r="188" spans="1:10">
      <c r="A188" s="523">
        <v>187</v>
      </c>
      <c r="B188" s="522">
        <v>5606187</v>
      </c>
      <c r="C188" s="546" t="s">
        <v>2221</v>
      </c>
      <c r="E188" s="521" t="s">
        <v>1248</v>
      </c>
      <c r="G188" s="521" t="s">
        <v>1247</v>
      </c>
      <c r="H188" s="521" t="s">
        <v>725</v>
      </c>
      <c r="I188" s="521" t="s">
        <v>1660</v>
      </c>
    </row>
    <row r="189" spans="1:10">
      <c r="A189" s="523">
        <v>188</v>
      </c>
      <c r="B189" s="522">
        <v>5606188</v>
      </c>
      <c r="C189" s="524" t="s">
        <v>2107</v>
      </c>
      <c r="D189" s="522" t="s">
        <v>2108</v>
      </c>
      <c r="E189" s="521" t="s">
        <v>1249</v>
      </c>
      <c r="F189" s="521" t="s">
        <v>1250</v>
      </c>
      <c r="G189" s="521" t="s">
        <v>1251</v>
      </c>
      <c r="H189" s="521" t="s">
        <v>713</v>
      </c>
      <c r="I189" s="521" t="s">
        <v>1155</v>
      </c>
    </row>
    <row r="190" spans="1:10">
      <c r="A190" s="523">
        <v>189</v>
      </c>
      <c r="B190" s="522">
        <v>5606189</v>
      </c>
      <c r="C190" s="524" t="s">
        <v>1966</v>
      </c>
      <c r="D190" s="522" t="s">
        <v>1967</v>
      </c>
      <c r="E190" s="521" t="s">
        <v>1252</v>
      </c>
      <c r="F190" s="521" t="s">
        <v>1254</v>
      </c>
      <c r="G190" s="521" t="s">
        <v>1255</v>
      </c>
      <c r="H190" s="521" t="s">
        <v>972</v>
      </c>
      <c r="I190" s="521" t="s">
        <v>1253</v>
      </c>
    </row>
    <row r="191" spans="1:10">
      <c r="A191" s="523">
        <v>190</v>
      </c>
      <c r="B191" s="522">
        <v>5606190</v>
      </c>
      <c r="C191" s="524" t="s">
        <v>1874</v>
      </c>
      <c r="D191" s="522" t="s">
        <v>1875</v>
      </c>
      <c r="E191" s="521" t="s">
        <v>1256</v>
      </c>
      <c r="F191" s="521" t="s">
        <v>1257</v>
      </c>
      <c r="G191" s="521" t="s">
        <v>731</v>
      </c>
      <c r="H191" s="521" t="s">
        <v>703</v>
      </c>
      <c r="I191" s="521" t="s">
        <v>1113</v>
      </c>
    </row>
    <row r="192" spans="1:10">
      <c r="A192" s="523">
        <v>191</v>
      </c>
      <c r="B192" s="522">
        <v>5606191</v>
      </c>
      <c r="C192" s="546" t="s">
        <v>2240</v>
      </c>
      <c r="E192" s="521" t="s">
        <v>1258</v>
      </c>
      <c r="F192" s="521" t="s">
        <v>975</v>
      </c>
      <c r="G192" s="521" t="s">
        <v>975</v>
      </c>
      <c r="H192" s="521" t="s">
        <v>976</v>
      </c>
      <c r="I192" s="521" t="s">
        <v>1259</v>
      </c>
    </row>
    <row r="193" spans="1:10">
      <c r="A193" s="523">
        <v>192</v>
      </c>
      <c r="B193" s="522">
        <v>5606192</v>
      </c>
      <c r="C193" s="524" t="s">
        <v>1841</v>
      </c>
      <c r="D193" s="522" t="s">
        <v>1842</v>
      </c>
      <c r="E193" s="521" t="s">
        <v>1260</v>
      </c>
      <c r="F193" s="521" t="s">
        <v>1261</v>
      </c>
      <c r="G193" s="521" t="s">
        <v>880</v>
      </c>
      <c r="H193" s="521" t="s">
        <v>682</v>
      </c>
      <c r="I193" s="521" t="s">
        <v>907</v>
      </c>
    </row>
    <row r="194" spans="1:10">
      <c r="A194" s="523">
        <v>193</v>
      </c>
      <c r="B194" s="522">
        <v>5606193</v>
      </c>
      <c r="C194" s="524" t="s">
        <v>1613</v>
      </c>
      <c r="D194" s="522">
        <v>40010081</v>
      </c>
      <c r="E194" s="521" t="s">
        <v>1262</v>
      </c>
      <c r="F194" s="521" t="s">
        <v>1263</v>
      </c>
      <c r="G194" s="521" t="s">
        <v>1264</v>
      </c>
      <c r="H194" s="521" t="s">
        <v>947</v>
      </c>
      <c r="I194" s="521" t="s">
        <v>1109</v>
      </c>
      <c r="J194" s="525" t="s">
        <v>1614</v>
      </c>
    </row>
    <row r="195" spans="1:10">
      <c r="A195" s="523">
        <v>194</v>
      </c>
      <c r="B195" s="522">
        <v>5606194</v>
      </c>
      <c r="C195" s="524" t="s">
        <v>1927</v>
      </c>
      <c r="D195" s="522" t="s">
        <v>1928</v>
      </c>
      <c r="E195" s="521" t="s">
        <v>1265</v>
      </c>
      <c r="F195" s="521" t="s">
        <v>1266</v>
      </c>
      <c r="G195" s="521" t="s">
        <v>731</v>
      </c>
      <c r="H195" s="521" t="s">
        <v>1105</v>
      </c>
      <c r="I195" s="521" t="s">
        <v>1102</v>
      </c>
    </row>
    <row r="196" spans="1:10">
      <c r="A196" s="523">
        <v>195</v>
      </c>
      <c r="B196" s="522">
        <v>5606195</v>
      </c>
      <c r="C196" s="524" t="s">
        <v>2109</v>
      </c>
      <c r="D196" s="522" t="s">
        <v>2110</v>
      </c>
      <c r="E196" s="521" t="s">
        <v>1267</v>
      </c>
      <c r="F196" s="521" t="s">
        <v>1268</v>
      </c>
      <c r="G196" s="521" t="s">
        <v>1251</v>
      </c>
      <c r="H196" s="521" t="s">
        <v>713</v>
      </c>
      <c r="I196" s="521" t="s">
        <v>1155</v>
      </c>
    </row>
    <row r="197" spans="1:10">
      <c r="A197" s="523">
        <v>196</v>
      </c>
      <c r="B197" s="522">
        <v>5606196</v>
      </c>
      <c r="C197" s="524" t="s">
        <v>1779</v>
      </c>
      <c r="D197" s="522" t="s">
        <v>1780</v>
      </c>
      <c r="E197" s="521" t="s">
        <v>1269</v>
      </c>
      <c r="F197" s="521" t="s">
        <v>1271</v>
      </c>
      <c r="G197" s="521" t="s">
        <v>731</v>
      </c>
      <c r="H197" s="521" t="s">
        <v>1272</v>
      </c>
      <c r="I197" s="521" t="s">
        <v>1270</v>
      </c>
    </row>
    <row r="198" spans="1:10">
      <c r="A198" s="523">
        <v>197</v>
      </c>
      <c r="B198" s="522">
        <v>5606197</v>
      </c>
      <c r="C198" s="524" t="s">
        <v>1983</v>
      </c>
      <c r="D198" s="522" t="s">
        <v>1984</v>
      </c>
      <c r="E198" s="521" t="s">
        <v>1273</v>
      </c>
      <c r="F198" s="521" t="s">
        <v>1274</v>
      </c>
      <c r="G198" s="521" t="s">
        <v>1275</v>
      </c>
      <c r="H198" s="521" t="s">
        <v>1181</v>
      </c>
      <c r="I198" s="521" t="s">
        <v>1202</v>
      </c>
    </row>
    <row r="199" spans="1:10">
      <c r="A199" s="523">
        <v>198</v>
      </c>
      <c r="B199" s="522">
        <v>5607198</v>
      </c>
      <c r="C199" s="524" t="s">
        <v>1697</v>
      </c>
      <c r="D199" s="522">
        <v>50050221</v>
      </c>
      <c r="E199" s="521" t="s">
        <v>1276</v>
      </c>
      <c r="F199" s="521" t="s">
        <v>753</v>
      </c>
      <c r="G199" s="521" t="s">
        <v>753</v>
      </c>
      <c r="H199" s="521" t="s">
        <v>754</v>
      </c>
      <c r="I199" s="521" t="s">
        <v>1277</v>
      </c>
      <c r="J199" s="525" t="s">
        <v>1698</v>
      </c>
    </row>
    <row r="200" spans="1:10">
      <c r="A200" s="523">
        <v>199</v>
      </c>
      <c r="B200" s="522">
        <v>5607199</v>
      </c>
      <c r="C200" s="524" t="s">
        <v>1917</v>
      </c>
      <c r="D200" s="522" t="s">
        <v>1918</v>
      </c>
      <c r="E200" s="521" t="s">
        <v>1278</v>
      </c>
      <c r="F200" s="521" t="s">
        <v>1280</v>
      </c>
      <c r="G200" s="521" t="s">
        <v>731</v>
      </c>
      <c r="H200" s="521" t="s">
        <v>917</v>
      </c>
      <c r="I200" s="521" t="s">
        <v>1279</v>
      </c>
    </row>
    <row r="201" spans="1:10">
      <c r="A201" s="523">
        <v>200</v>
      </c>
      <c r="B201" s="522">
        <v>5607200</v>
      </c>
      <c r="C201" s="546" t="s">
        <v>2236</v>
      </c>
      <c r="E201" s="521" t="s">
        <v>1281</v>
      </c>
      <c r="F201" s="521" t="s">
        <v>1282</v>
      </c>
      <c r="G201" s="521" t="s">
        <v>1283</v>
      </c>
      <c r="H201" s="521" t="s">
        <v>703</v>
      </c>
      <c r="I201" s="521" t="s">
        <v>781</v>
      </c>
    </row>
    <row r="202" spans="1:10">
      <c r="A202" s="523">
        <v>201</v>
      </c>
      <c r="B202" s="522">
        <v>5607201</v>
      </c>
      <c r="C202" s="524" t="s">
        <v>2113</v>
      </c>
      <c r="D202" s="522" t="s">
        <v>2114</v>
      </c>
      <c r="E202" s="521" t="s">
        <v>1284</v>
      </c>
      <c r="F202" s="521" t="s">
        <v>1285</v>
      </c>
      <c r="G202" s="521" t="s">
        <v>1286</v>
      </c>
      <c r="H202" s="521" t="s">
        <v>713</v>
      </c>
      <c r="I202" s="521" t="s">
        <v>1155</v>
      </c>
    </row>
    <row r="203" spans="1:10">
      <c r="A203" s="523">
        <v>202</v>
      </c>
      <c r="B203" s="522">
        <v>5607202</v>
      </c>
      <c r="C203" s="524" t="s">
        <v>1707</v>
      </c>
      <c r="D203" s="522">
        <v>92010088</v>
      </c>
      <c r="E203" s="521" t="s">
        <v>1287</v>
      </c>
      <c r="F203" s="521" t="s">
        <v>1189</v>
      </c>
      <c r="G203" s="521" t="s">
        <v>1189</v>
      </c>
      <c r="H203" s="521" t="s">
        <v>668</v>
      </c>
      <c r="I203" s="521" t="s">
        <v>1187</v>
      </c>
      <c r="J203" s="525" t="s">
        <v>1708</v>
      </c>
    </row>
    <row r="204" spans="1:10">
      <c r="A204" s="523">
        <v>203</v>
      </c>
      <c r="B204" s="522">
        <v>5607203</v>
      </c>
      <c r="C204" s="524" t="s">
        <v>1695</v>
      </c>
      <c r="D204" s="522">
        <v>50050188</v>
      </c>
      <c r="E204" s="521" t="s">
        <v>1288</v>
      </c>
      <c r="F204" s="521" t="s">
        <v>1289</v>
      </c>
      <c r="G204" s="521" t="s">
        <v>1290</v>
      </c>
      <c r="H204" s="521" t="s">
        <v>754</v>
      </c>
      <c r="I204" s="521" t="s">
        <v>1277</v>
      </c>
      <c r="J204" s="525" t="s">
        <v>1696</v>
      </c>
    </row>
    <row r="205" spans="1:10">
      <c r="A205" s="523">
        <v>204</v>
      </c>
      <c r="B205" s="522">
        <v>5607204</v>
      </c>
      <c r="C205" s="524" t="s">
        <v>1803</v>
      </c>
      <c r="D205" s="522" t="s">
        <v>1804</v>
      </c>
      <c r="E205" s="521" t="s">
        <v>1291</v>
      </c>
      <c r="F205" s="521" t="s">
        <v>1293</v>
      </c>
      <c r="G205" s="521" t="s">
        <v>731</v>
      </c>
      <c r="H205" s="521" t="s">
        <v>789</v>
      </c>
      <c r="I205" s="521" t="s">
        <v>1292</v>
      </c>
    </row>
    <row r="206" spans="1:10">
      <c r="A206" s="523">
        <v>205</v>
      </c>
      <c r="B206" s="522">
        <v>5607205</v>
      </c>
      <c r="C206" s="546" t="s">
        <v>2239</v>
      </c>
      <c r="E206" s="521" t="s">
        <v>1294</v>
      </c>
      <c r="F206" s="521" t="s">
        <v>1296</v>
      </c>
      <c r="G206" s="521" t="s">
        <v>731</v>
      </c>
      <c r="H206" s="521" t="s">
        <v>1297</v>
      </c>
      <c r="I206" s="521" t="s">
        <v>1295</v>
      </c>
    </row>
    <row r="207" spans="1:10">
      <c r="A207" s="523">
        <v>206</v>
      </c>
      <c r="B207" s="522">
        <v>5607206</v>
      </c>
      <c r="C207" s="546" t="s">
        <v>2251</v>
      </c>
      <c r="E207" s="521" t="s">
        <v>1298</v>
      </c>
      <c r="F207" s="521" t="s">
        <v>1300</v>
      </c>
      <c r="G207" s="521" t="s">
        <v>1251</v>
      </c>
      <c r="H207" s="521" t="s">
        <v>713</v>
      </c>
      <c r="I207" s="521" t="s">
        <v>1299</v>
      </c>
    </row>
    <row r="208" spans="1:10">
      <c r="A208" s="523">
        <v>207</v>
      </c>
      <c r="B208" s="522">
        <v>5607207</v>
      </c>
      <c r="C208" s="524" t="s">
        <v>1625</v>
      </c>
      <c r="D208" s="522">
        <v>24020104</v>
      </c>
      <c r="E208" s="521" t="s">
        <v>1301</v>
      </c>
      <c r="F208" s="521" t="s">
        <v>1302</v>
      </c>
      <c r="G208" s="521" t="s">
        <v>963</v>
      </c>
      <c r="H208" s="521" t="s">
        <v>964</v>
      </c>
      <c r="I208" s="521" t="s">
        <v>961</v>
      </c>
      <c r="J208" s="525" t="s">
        <v>1626</v>
      </c>
    </row>
    <row r="209" spans="1:10">
      <c r="A209" s="523">
        <v>208</v>
      </c>
      <c r="B209" s="522">
        <v>5607208</v>
      </c>
      <c r="C209" s="524" t="s">
        <v>1933</v>
      </c>
      <c r="D209" s="522" t="s">
        <v>1934</v>
      </c>
      <c r="E209" s="521" t="s">
        <v>1303</v>
      </c>
      <c r="F209" s="521" t="s">
        <v>1304</v>
      </c>
      <c r="G209" s="521" t="s">
        <v>1305</v>
      </c>
      <c r="H209" s="521" t="s">
        <v>976</v>
      </c>
      <c r="I209" s="521" t="s">
        <v>974</v>
      </c>
    </row>
    <row r="210" spans="1:10">
      <c r="A210" s="523">
        <v>209</v>
      </c>
      <c r="B210" s="522">
        <v>5608209</v>
      </c>
      <c r="C210" s="524" t="s">
        <v>2031</v>
      </c>
      <c r="D210" s="522" t="s">
        <v>2032</v>
      </c>
      <c r="E210" s="521" t="s">
        <v>1306</v>
      </c>
      <c r="F210" s="521" t="s">
        <v>1308</v>
      </c>
      <c r="G210" s="521" t="s">
        <v>1309</v>
      </c>
      <c r="H210" s="521" t="s">
        <v>1310</v>
      </c>
      <c r="I210" s="521" t="s">
        <v>1307</v>
      </c>
    </row>
    <row r="211" spans="1:10">
      <c r="A211" s="523">
        <v>210</v>
      </c>
      <c r="B211" s="522">
        <v>5608210</v>
      </c>
      <c r="C211" s="524" t="s">
        <v>1919</v>
      </c>
      <c r="D211" s="522" t="s">
        <v>1920</v>
      </c>
      <c r="E211" s="521" t="s">
        <v>1311</v>
      </c>
      <c r="F211" s="521" t="s">
        <v>1312</v>
      </c>
      <c r="G211" s="521" t="s">
        <v>1313</v>
      </c>
      <c r="H211" s="521" t="s">
        <v>917</v>
      </c>
      <c r="I211" s="521" t="s">
        <v>1279</v>
      </c>
    </row>
    <row r="212" spans="1:10">
      <c r="A212" s="523">
        <v>211</v>
      </c>
      <c r="B212" s="522">
        <v>5608211</v>
      </c>
      <c r="C212" s="524" t="s">
        <v>1703</v>
      </c>
      <c r="D212" s="522">
        <v>50050116</v>
      </c>
      <c r="E212" s="521" t="s">
        <v>1314</v>
      </c>
      <c r="F212" s="521" t="s">
        <v>1315</v>
      </c>
      <c r="G212" s="521" t="s">
        <v>942</v>
      </c>
      <c r="H212" s="521" t="s">
        <v>754</v>
      </c>
      <c r="I212" s="521" t="s">
        <v>941</v>
      </c>
      <c r="J212" s="525" t="s">
        <v>1704</v>
      </c>
    </row>
    <row r="213" spans="1:10">
      <c r="A213" s="523">
        <v>212</v>
      </c>
      <c r="B213" s="522">
        <v>5608212</v>
      </c>
      <c r="C213" s="524" t="s">
        <v>1617</v>
      </c>
      <c r="D213" s="522">
        <v>40020170</v>
      </c>
      <c r="E213" s="521" t="s">
        <v>1316</v>
      </c>
      <c r="F213" s="521" t="s">
        <v>1318</v>
      </c>
      <c r="G213" s="521" t="s">
        <v>1319</v>
      </c>
      <c r="H213" s="521" t="s">
        <v>947</v>
      </c>
      <c r="I213" s="521" t="s">
        <v>1317</v>
      </c>
      <c r="J213" s="525" t="s">
        <v>1618</v>
      </c>
    </row>
    <row r="214" spans="1:10">
      <c r="A214" s="523">
        <v>213</v>
      </c>
      <c r="B214" s="522">
        <v>5609213</v>
      </c>
      <c r="C214" s="524" t="s">
        <v>1964</v>
      </c>
      <c r="D214" s="522" t="s">
        <v>1965</v>
      </c>
      <c r="E214" s="521" t="s">
        <v>1320</v>
      </c>
      <c r="F214" s="521" t="s">
        <v>1322</v>
      </c>
      <c r="G214" s="521" t="s">
        <v>1323</v>
      </c>
      <c r="H214" s="521" t="s">
        <v>1324</v>
      </c>
      <c r="I214" s="521" t="s">
        <v>1321</v>
      </c>
    </row>
    <row r="215" spans="1:10">
      <c r="A215" s="523">
        <v>214</v>
      </c>
      <c r="B215" s="522">
        <v>5609214</v>
      </c>
      <c r="C215" s="524" t="s">
        <v>1843</v>
      </c>
      <c r="D215" s="522" t="s">
        <v>1844</v>
      </c>
      <c r="E215" s="521" t="s">
        <v>1325</v>
      </c>
      <c r="F215" s="521" t="s">
        <v>1326</v>
      </c>
      <c r="G215" s="521" t="s">
        <v>880</v>
      </c>
      <c r="H215" s="521" t="s">
        <v>682</v>
      </c>
      <c r="I215" s="521" t="s">
        <v>907</v>
      </c>
    </row>
    <row r="216" spans="1:10">
      <c r="A216" s="523">
        <v>215</v>
      </c>
      <c r="B216" s="522">
        <v>5610215</v>
      </c>
      <c r="C216" s="524" t="s">
        <v>1611</v>
      </c>
      <c r="D216" s="522">
        <v>62020198</v>
      </c>
      <c r="E216" s="521" t="s">
        <v>1327</v>
      </c>
      <c r="F216" s="521" t="s">
        <v>1329</v>
      </c>
      <c r="G216" s="521" t="s">
        <v>1330</v>
      </c>
      <c r="H216" s="521" t="s">
        <v>1126</v>
      </c>
      <c r="I216" s="521" t="s">
        <v>1328</v>
      </c>
      <c r="J216" s="525" t="s">
        <v>1612</v>
      </c>
    </row>
    <row r="217" spans="1:10">
      <c r="A217" s="523">
        <v>216</v>
      </c>
      <c r="B217" s="522">
        <v>5610216</v>
      </c>
      <c r="C217" s="524" t="s">
        <v>1751</v>
      </c>
      <c r="D217" s="522">
        <v>30050093</v>
      </c>
      <c r="E217" s="521" t="s">
        <v>1331</v>
      </c>
      <c r="F217" s="521" t="s">
        <v>1333</v>
      </c>
      <c r="G217" s="521" t="s">
        <v>1334</v>
      </c>
      <c r="H217" s="521" t="s">
        <v>643</v>
      </c>
      <c r="I217" s="521" t="s">
        <v>1332</v>
      </c>
      <c r="J217" s="525" t="s">
        <v>1752</v>
      </c>
    </row>
    <row r="218" spans="1:10">
      <c r="A218" s="523">
        <v>217</v>
      </c>
      <c r="B218" s="522">
        <v>5610217</v>
      </c>
      <c r="C218" s="546" t="s">
        <v>2233</v>
      </c>
      <c r="E218" s="521" t="s">
        <v>1335</v>
      </c>
      <c r="F218" s="521" t="s">
        <v>1336</v>
      </c>
      <c r="G218" s="521" t="s">
        <v>1337</v>
      </c>
      <c r="H218" s="521" t="s">
        <v>1338</v>
      </c>
    </row>
    <row r="219" spans="1:10">
      <c r="A219" s="523">
        <v>218</v>
      </c>
      <c r="B219" s="522">
        <v>5610218</v>
      </c>
      <c r="C219" s="524" t="s">
        <v>1795</v>
      </c>
      <c r="D219" s="522" t="s">
        <v>1796</v>
      </c>
      <c r="E219" s="521" t="s">
        <v>1339</v>
      </c>
      <c r="F219" s="521" t="s">
        <v>1340</v>
      </c>
      <c r="G219" s="521" t="s">
        <v>812</v>
      </c>
      <c r="H219" s="521" t="s">
        <v>732</v>
      </c>
      <c r="I219" s="521" t="s">
        <v>903</v>
      </c>
    </row>
    <row r="220" spans="1:10">
      <c r="A220" s="523">
        <v>219</v>
      </c>
      <c r="B220" s="522">
        <v>5612219</v>
      </c>
      <c r="C220" s="524" t="s">
        <v>1642</v>
      </c>
      <c r="D220" s="522">
        <v>36010241</v>
      </c>
      <c r="E220" s="521" t="s">
        <v>1341</v>
      </c>
      <c r="F220" s="521" t="s">
        <v>1103</v>
      </c>
      <c r="G220" s="521" t="s">
        <v>1343</v>
      </c>
      <c r="H220" s="521" t="s">
        <v>824</v>
      </c>
      <c r="I220" s="521" t="s">
        <v>1342</v>
      </c>
      <c r="J220" s="525" t="s">
        <v>1643</v>
      </c>
    </row>
    <row r="221" spans="1:10">
      <c r="A221" s="523">
        <v>220</v>
      </c>
      <c r="B221" s="522">
        <v>5701220</v>
      </c>
      <c r="C221" s="524" t="s">
        <v>2065</v>
      </c>
      <c r="D221" s="522" t="s">
        <v>2066</v>
      </c>
      <c r="E221" s="521" t="s">
        <v>1344</v>
      </c>
      <c r="F221" s="521" t="s">
        <v>1345</v>
      </c>
      <c r="G221" s="521" t="s">
        <v>1346</v>
      </c>
      <c r="H221" s="521" t="s">
        <v>708</v>
      </c>
      <c r="I221" s="521" t="s">
        <v>1022</v>
      </c>
    </row>
    <row r="222" spans="1:10">
      <c r="A222" s="523">
        <v>221</v>
      </c>
      <c r="B222" s="522">
        <v>5701221</v>
      </c>
      <c r="C222" s="546" t="s">
        <v>2250</v>
      </c>
      <c r="E222" s="521" t="s">
        <v>1347</v>
      </c>
      <c r="F222" s="521" t="s">
        <v>1349</v>
      </c>
      <c r="G222" s="521" t="s">
        <v>1350</v>
      </c>
      <c r="H222" s="521" t="s">
        <v>713</v>
      </c>
      <c r="I222" s="521" t="s">
        <v>1348</v>
      </c>
    </row>
    <row r="223" spans="1:10">
      <c r="A223" s="523">
        <v>222</v>
      </c>
      <c r="B223" s="522">
        <v>5701222</v>
      </c>
      <c r="C223" s="524" t="s">
        <v>2119</v>
      </c>
      <c r="D223" s="522" t="s">
        <v>2120</v>
      </c>
      <c r="E223" s="521" t="s">
        <v>1351</v>
      </c>
      <c r="F223" s="521" t="s">
        <v>1352</v>
      </c>
      <c r="G223" s="521" t="s">
        <v>1352</v>
      </c>
      <c r="H223" s="521" t="s">
        <v>713</v>
      </c>
      <c r="I223" s="521" t="s">
        <v>1348</v>
      </c>
    </row>
    <row r="224" spans="1:10">
      <c r="A224" s="523">
        <v>223</v>
      </c>
      <c r="B224" s="522">
        <v>5701223</v>
      </c>
      <c r="C224" s="524" t="s">
        <v>2115</v>
      </c>
      <c r="D224" s="522" t="s">
        <v>2116</v>
      </c>
      <c r="E224" s="521" t="s">
        <v>1353</v>
      </c>
      <c r="F224" s="521" t="s">
        <v>1354</v>
      </c>
      <c r="G224" s="521" t="s">
        <v>1352</v>
      </c>
      <c r="H224" s="521" t="s">
        <v>713</v>
      </c>
      <c r="I224" s="521" t="s">
        <v>1348</v>
      </c>
    </row>
    <row r="225" spans="1:10">
      <c r="A225" s="523">
        <v>224</v>
      </c>
      <c r="B225" s="522">
        <v>5701224</v>
      </c>
      <c r="C225" s="524" t="s">
        <v>2103</v>
      </c>
      <c r="D225" s="522" t="s">
        <v>2104</v>
      </c>
      <c r="E225" s="521" t="s">
        <v>1355</v>
      </c>
      <c r="F225" s="521" t="s">
        <v>1356</v>
      </c>
      <c r="G225" s="521" t="s">
        <v>731</v>
      </c>
      <c r="H225" s="521" t="s">
        <v>713</v>
      </c>
      <c r="I225" s="521" t="s">
        <v>1005</v>
      </c>
    </row>
    <row r="226" spans="1:10">
      <c r="A226" s="523">
        <v>225</v>
      </c>
      <c r="B226" s="522">
        <v>5701225</v>
      </c>
      <c r="C226" s="524" t="s">
        <v>2121</v>
      </c>
      <c r="D226" s="522" t="s">
        <v>2122</v>
      </c>
      <c r="E226" s="521" t="s">
        <v>1357</v>
      </c>
      <c r="F226" s="521" t="s">
        <v>1358</v>
      </c>
      <c r="G226" s="521" t="s">
        <v>1359</v>
      </c>
      <c r="H226" s="521" t="s">
        <v>713</v>
      </c>
      <c r="I226" s="521" t="s">
        <v>1348</v>
      </c>
    </row>
    <row r="227" spans="1:10">
      <c r="A227" s="523">
        <v>226</v>
      </c>
      <c r="B227" s="522">
        <v>5701226</v>
      </c>
      <c r="C227" s="524" t="s">
        <v>2117</v>
      </c>
      <c r="D227" s="522" t="s">
        <v>2118</v>
      </c>
      <c r="E227" s="521" t="s">
        <v>1360</v>
      </c>
      <c r="F227" s="521" t="s">
        <v>1354</v>
      </c>
      <c r="G227" s="521" t="s">
        <v>1352</v>
      </c>
      <c r="H227" s="521" t="s">
        <v>713</v>
      </c>
      <c r="I227" s="521" t="s">
        <v>1348</v>
      </c>
    </row>
    <row r="228" spans="1:10">
      <c r="A228" s="523">
        <v>227</v>
      </c>
      <c r="B228" s="522">
        <v>5702227</v>
      </c>
      <c r="C228" s="524" t="s">
        <v>1663</v>
      </c>
      <c r="D228" s="522">
        <v>57020152</v>
      </c>
      <c r="E228" s="521" t="s">
        <v>1361</v>
      </c>
      <c r="F228" s="521" t="s">
        <v>1002</v>
      </c>
      <c r="G228" s="521" t="s">
        <v>1362</v>
      </c>
      <c r="H228" s="521" t="s">
        <v>729</v>
      </c>
      <c r="I228" s="521" t="s">
        <v>1226</v>
      </c>
      <c r="J228" s="525" t="s">
        <v>1664</v>
      </c>
    </row>
    <row r="229" spans="1:10">
      <c r="A229" s="523">
        <v>228</v>
      </c>
      <c r="B229" s="522">
        <v>5703228</v>
      </c>
      <c r="C229" s="524" t="s">
        <v>1671</v>
      </c>
      <c r="D229" s="522">
        <v>57040009</v>
      </c>
      <c r="E229" s="521" t="s">
        <v>1363</v>
      </c>
      <c r="F229" s="521" t="s">
        <v>1365</v>
      </c>
      <c r="G229" s="521" t="s">
        <v>728</v>
      </c>
      <c r="H229" s="521" t="s">
        <v>729</v>
      </c>
      <c r="I229" s="521" t="s">
        <v>1364</v>
      </c>
      <c r="J229" s="525" t="s">
        <v>1672</v>
      </c>
    </row>
    <row r="230" spans="1:10">
      <c r="A230" s="523">
        <v>229</v>
      </c>
      <c r="B230" s="522">
        <v>5703229</v>
      </c>
      <c r="C230" s="524" t="s">
        <v>1807</v>
      </c>
      <c r="D230" s="522" t="s">
        <v>1808</v>
      </c>
      <c r="E230" s="521" t="s">
        <v>1366</v>
      </c>
      <c r="F230" s="521" t="s">
        <v>1368</v>
      </c>
      <c r="G230" s="521" t="s">
        <v>1369</v>
      </c>
      <c r="H230" s="521" t="s">
        <v>1241</v>
      </c>
      <c r="I230" s="521" t="s">
        <v>1367</v>
      </c>
    </row>
    <row r="231" spans="1:10">
      <c r="A231" s="523">
        <v>230</v>
      </c>
      <c r="B231" s="522">
        <v>5703230</v>
      </c>
      <c r="C231" s="524" t="s">
        <v>2001</v>
      </c>
      <c r="D231" s="522" t="s">
        <v>2002</v>
      </c>
      <c r="E231" s="521" t="s">
        <v>1370</v>
      </c>
      <c r="F231" s="521" t="s">
        <v>846</v>
      </c>
      <c r="G231" s="521" t="s">
        <v>847</v>
      </c>
      <c r="H231" s="521" t="s">
        <v>657</v>
      </c>
      <c r="I231" s="521" t="s">
        <v>1079</v>
      </c>
    </row>
    <row r="232" spans="1:10">
      <c r="A232" s="523">
        <v>231</v>
      </c>
      <c r="B232" s="522">
        <v>5703231</v>
      </c>
      <c r="C232" s="524" t="s">
        <v>1913</v>
      </c>
      <c r="D232" s="522" t="s">
        <v>1914</v>
      </c>
      <c r="E232" s="521" t="s">
        <v>1371</v>
      </c>
      <c r="F232" s="521" t="s">
        <v>1318</v>
      </c>
      <c r="G232" s="521" t="s">
        <v>1372</v>
      </c>
      <c r="H232" s="521" t="s">
        <v>912</v>
      </c>
      <c r="I232" s="521" t="s">
        <v>1062</v>
      </c>
    </row>
    <row r="233" spans="1:10">
      <c r="A233" s="523">
        <v>232</v>
      </c>
      <c r="B233" s="522">
        <v>5703232</v>
      </c>
      <c r="C233" s="524" t="s">
        <v>1650</v>
      </c>
      <c r="D233" s="522">
        <v>36020072</v>
      </c>
      <c r="E233" s="521" t="s">
        <v>1373</v>
      </c>
      <c r="F233" s="521" t="s">
        <v>1374</v>
      </c>
      <c r="G233" s="521" t="s">
        <v>1046</v>
      </c>
      <c r="H233" s="521" t="s">
        <v>824</v>
      </c>
      <c r="I233" s="521" t="s">
        <v>1044</v>
      </c>
      <c r="J233" s="525" t="s">
        <v>1651</v>
      </c>
    </row>
    <row r="234" spans="1:10">
      <c r="A234" s="523">
        <v>233</v>
      </c>
      <c r="B234" s="522">
        <v>5703233</v>
      </c>
      <c r="C234" s="524" t="s">
        <v>1801</v>
      </c>
      <c r="D234" s="522" t="s">
        <v>1802</v>
      </c>
      <c r="E234" s="521" t="s">
        <v>1375</v>
      </c>
      <c r="F234" s="521" t="s">
        <v>1377</v>
      </c>
      <c r="G234" s="521" t="s">
        <v>1378</v>
      </c>
      <c r="H234" s="521" t="s">
        <v>789</v>
      </c>
      <c r="I234" s="521" t="s">
        <v>1376</v>
      </c>
    </row>
    <row r="235" spans="1:10">
      <c r="A235" s="523">
        <v>234</v>
      </c>
      <c r="B235" s="522">
        <v>5703234</v>
      </c>
      <c r="C235" s="524" t="s">
        <v>1777</v>
      </c>
      <c r="D235" s="522" t="s">
        <v>1778</v>
      </c>
      <c r="E235" s="521" t="s">
        <v>1379</v>
      </c>
      <c r="F235" s="521" t="s">
        <v>1379</v>
      </c>
      <c r="G235" s="521" t="s">
        <v>735</v>
      </c>
      <c r="H235" s="521" t="s">
        <v>643</v>
      </c>
      <c r="I235" s="521" t="s">
        <v>645</v>
      </c>
    </row>
    <row r="236" spans="1:10">
      <c r="A236" s="523">
        <v>235</v>
      </c>
      <c r="B236" s="522">
        <v>5703235</v>
      </c>
      <c r="C236" s="524" t="s">
        <v>2127</v>
      </c>
      <c r="D236" s="522" t="s">
        <v>2128</v>
      </c>
      <c r="E236" s="521" t="s">
        <v>1380</v>
      </c>
      <c r="F236" s="521" t="s">
        <v>1382</v>
      </c>
      <c r="G236" s="521" t="s">
        <v>1383</v>
      </c>
      <c r="H236" s="521" t="s">
        <v>713</v>
      </c>
      <c r="I236" s="521" t="s">
        <v>1381</v>
      </c>
    </row>
    <row r="237" spans="1:10">
      <c r="A237" s="523">
        <v>236</v>
      </c>
      <c r="B237" s="522">
        <v>5703236</v>
      </c>
      <c r="C237" s="524" t="s">
        <v>2111</v>
      </c>
      <c r="D237" s="522" t="s">
        <v>2112</v>
      </c>
      <c r="E237" s="521" t="s">
        <v>1384</v>
      </c>
      <c r="F237" s="521" t="s">
        <v>1268</v>
      </c>
      <c r="G237" s="521" t="s">
        <v>1251</v>
      </c>
      <c r="H237" s="521" t="s">
        <v>713</v>
      </c>
      <c r="I237" s="521" t="s">
        <v>1155</v>
      </c>
    </row>
    <row r="238" spans="1:10">
      <c r="A238" s="523">
        <v>237</v>
      </c>
      <c r="B238" s="522">
        <v>5703237</v>
      </c>
      <c r="C238" s="524" t="s">
        <v>1811</v>
      </c>
      <c r="D238" s="522" t="s">
        <v>1812</v>
      </c>
      <c r="E238" s="521" t="s">
        <v>1385</v>
      </c>
      <c r="F238" s="521" t="s">
        <v>1386</v>
      </c>
      <c r="G238" s="521" t="s">
        <v>1387</v>
      </c>
      <c r="H238" s="521" t="s">
        <v>1241</v>
      </c>
      <c r="I238" s="521" t="s">
        <v>1238</v>
      </c>
    </row>
    <row r="239" spans="1:10">
      <c r="A239" s="523">
        <v>238</v>
      </c>
      <c r="B239" s="522">
        <v>5703238</v>
      </c>
      <c r="C239" s="524" t="s">
        <v>1886</v>
      </c>
      <c r="D239" s="522" t="s">
        <v>1887</v>
      </c>
      <c r="E239" s="521" t="s">
        <v>1388</v>
      </c>
      <c r="F239" s="521" t="s">
        <v>1390</v>
      </c>
      <c r="G239" s="521" t="s">
        <v>1391</v>
      </c>
      <c r="H239" s="521" t="s">
        <v>679</v>
      </c>
      <c r="I239" s="521" t="s">
        <v>1389</v>
      </c>
    </row>
    <row r="240" spans="1:10">
      <c r="A240" s="523">
        <v>239</v>
      </c>
      <c r="B240" s="522">
        <v>5703239</v>
      </c>
      <c r="C240" s="524" t="s">
        <v>1713</v>
      </c>
      <c r="D240" s="522">
        <v>92010148</v>
      </c>
      <c r="E240" s="521" t="s">
        <v>1392</v>
      </c>
      <c r="F240" s="521" t="s">
        <v>1393</v>
      </c>
      <c r="G240" s="521" t="s">
        <v>1394</v>
      </c>
      <c r="H240" s="521" t="s">
        <v>668</v>
      </c>
      <c r="I240" s="521" t="s">
        <v>1187</v>
      </c>
      <c r="J240" s="525" t="s">
        <v>1714</v>
      </c>
    </row>
    <row r="241" spans="1:10">
      <c r="A241" s="523">
        <v>240</v>
      </c>
      <c r="B241" s="522">
        <v>5703240</v>
      </c>
      <c r="C241" s="524" t="s">
        <v>2069</v>
      </c>
      <c r="D241" s="522" t="s">
        <v>2070</v>
      </c>
      <c r="E241" s="521" t="s">
        <v>1395</v>
      </c>
      <c r="F241" s="521" t="s">
        <v>1396</v>
      </c>
      <c r="G241" s="521" t="s">
        <v>1024</v>
      </c>
      <c r="H241" s="521" t="s">
        <v>708</v>
      </c>
      <c r="I241" s="521" t="s">
        <v>1022</v>
      </c>
    </row>
    <row r="242" spans="1:10">
      <c r="A242" s="523">
        <v>241</v>
      </c>
      <c r="B242" s="522">
        <v>5704241</v>
      </c>
      <c r="C242" s="524" t="s">
        <v>1797</v>
      </c>
      <c r="D242" s="522" t="s">
        <v>1798</v>
      </c>
      <c r="E242" s="521" t="s">
        <v>1397</v>
      </c>
      <c r="F242" s="521" t="s">
        <v>1398</v>
      </c>
      <c r="G242" s="521" t="s">
        <v>1399</v>
      </c>
      <c r="H242" s="521" t="s">
        <v>873</v>
      </c>
      <c r="I242" s="521" t="s">
        <v>1130</v>
      </c>
    </row>
    <row r="243" spans="1:10">
      <c r="A243" s="523">
        <v>242</v>
      </c>
      <c r="B243" s="522">
        <v>5704242</v>
      </c>
      <c r="C243" s="524" t="s">
        <v>1581</v>
      </c>
      <c r="D243" s="522">
        <v>81010191</v>
      </c>
      <c r="E243" s="521" t="s">
        <v>1400</v>
      </c>
      <c r="F243" s="521" t="s">
        <v>1401</v>
      </c>
      <c r="G243" s="521" t="s">
        <v>1401</v>
      </c>
      <c r="H243" s="521" t="s">
        <v>1069</v>
      </c>
      <c r="I243" s="521" t="s">
        <v>1217</v>
      </c>
      <c r="J243" s="525" t="s">
        <v>1587</v>
      </c>
    </row>
    <row r="244" spans="1:10">
      <c r="A244" s="523">
        <v>243</v>
      </c>
      <c r="B244" s="522">
        <v>5704243</v>
      </c>
      <c r="C244" s="524" t="s">
        <v>1975</v>
      </c>
      <c r="D244" s="522" t="s">
        <v>1976</v>
      </c>
      <c r="E244" s="521" t="s">
        <v>1402</v>
      </c>
      <c r="F244" s="521" t="s">
        <v>1404</v>
      </c>
      <c r="G244" s="521" t="s">
        <v>1404</v>
      </c>
      <c r="H244" s="521" t="s">
        <v>1405</v>
      </c>
      <c r="I244" s="521" t="s">
        <v>1403</v>
      </c>
    </row>
    <row r="245" spans="1:10">
      <c r="A245" s="523">
        <v>244</v>
      </c>
      <c r="B245" s="522">
        <v>5704244</v>
      </c>
      <c r="C245" s="524" t="s">
        <v>1935</v>
      </c>
      <c r="D245" s="522" t="s">
        <v>1936</v>
      </c>
      <c r="E245" s="521" t="s">
        <v>1406</v>
      </c>
      <c r="F245" s="521" t="s">
        <v>1408</v>
      </c>
      <c r="G245" s="521" t="s">
        <v>1409</v>
      </c>
      <c r="H245" s="521" t="s">
        <v>817</v>
      </c>
      <c r="I245" s="521" t="s">
        <v>1407</v>
      </c>
    </row>
    <row r="246" spans="1:10">
      <c r="A246" s="523">
        <v>245</v>
      </c>
      <c r="B246" s="522">
        <v>5704245</v>
      </c>
      <c r="C246" s="524" t="s">
        <v>1909</v>
      </c>
      <c r="D246" s="522" t="s">
        <v>1910</v>
      </c>
      <c r="E246" s="521" t="s">
        <v>1410</v>
      </c>
      <c r="F246" s="521" t="s">
        <v>1412</v>
      </c>
      <c r="G246" s="521" t="s">
        <v>1413</v>
      </c>
      <c r="H246" s="521" t="s">
        <v>912</v>
      </c>
      <c r="I246" s="521" t="s">
        <v>1411</v>
      </c>
    </row>
    <row r="247" spans="1:10">
      <c r="A247" s="523">
        <v>246</v>
      </c>
      <c r="B247" s="522">
        <v>5705246</v>
      </c>
      <c r="C247" s="524" t="s">
        <v>1765</v>
      </c>
      <c r="D247" s="522">
        <v>30060037</v>
      </c>
      <c r="E247" s="521" t="s">
        <v>1414</v>
      </c>
      <c r="F247" s="521" t="s">
        <v>1038</v>
      </c>
      <c r="G247" s="521" t="s">
        <v>813</v>
      </c>
      <c r="H247" s="521" t="s">
        <v>643</v>
      </c>
      <c r="I247" s="521" t="s">
        <v>978</v>
      </c>
      <c r="J247" s="525" t="s">
        <v>1766</v>
      </c>
    </row>
    <row r="248" spans="1:10">
      <c r="A248" s="523">
        <v>247</v>
      </c>
      <c r="B248" s="522">
        <v>5705247</v>
      </c>
      <c r="C248" s="524" t="s">
        <v>1629</v>
      </c>
      <c r="D248" s="522">
        <v>20010005</v>
      </c>
      <c r="E248" s="521" t="s">
        <v>1415</v>
      </c>
      <c r="F248" s="521" t="s">
        <v>1416</v>
      </c>
      <c r="G248" s="521" t="s">
        <v>1417</v>
      </c>
      <c r="H248" s="521" t="s">
        <v>691</v>
      </c>
      <c r="I248" s="521" t="s">
        <v>1140</v>
      </c>
      <c r="J248" s="525" t="s">
        <v>1630</v>
      </c>
    </row>
    <row r="249" spans="1:10">
      <c r="A249" s="523">
        <v>248</v>
      </c>
      <c r="B249" s="522">
        <v>5705248</v>
      </c>
      <c r="C249" s="524" t="s">
        <v>2057</v>
      </c>
      <c r="D249" s="522" t="s">
        <v>2058</v>
      </c>
      <c r="E249" s="521" t="s">
        <v>1418</v>
      </c>
      <c r="F249" s="521" t="s">
        <v>1419</v>
      </c>
      <c r="G249" s="521" t="s">
        <v>1419</v>
      </c>
      <c r="H249" s="521" t="s">
        <v>708</v>
      </c>
      <c r="I249" s="521" t="s">
        <v>1222</v>
      </c>
    </row>
    <row r="250" spans="1:10">
      <c r="A250" s="523">
        <v>249</v>
      </c>
      <c r="B250" s="522">
        <v>5705249</v>
      </c>
      <c r="C250" s="546" t="s">
        <v>2226</v>
      </c>
      <c r="E250" s="521" t="s">
        <v>1420</v>
      </c>
      <c r="F250" s="521" t="s">
        <v>1421</v>
      </c>
      <c r="G250" s="521" t="s">
        <v>1421</v>
      </c>
      <c r="H250" s="521" t="s">
        <v>643</v>
      </c>
      <c r="I250" s="521" t="s">
        <v>645</v>
      </c>
    </row>
    <row r="251" spans="1:10">
      <c r="A251" s="523">
        <v>250</v>
      </c>
      <c r="B251" s="522">
        <v>5705250</v>
      </c>
      <c r="C251" s="524" t="s">
        <v>1973</v>
      </c>
      <c r="D251" s="522" t="s">
        <v>1974</v>
      </c>
      <c r="E251" s="521" t="s">
        <v>1422</v>
      </c>
      <c r="F251" s="521" t="s">
        <v>1423</v>
      </c>
      <c r="G251" s="521" t="s">
        <v>1423</v>
      </c>
      <c r="H251" s="521" t="s">
        <v>1405</v>
      </c>
      <c r="I251" s="521" t="s">
        <v>1403</v>
      </c>
    </row>
    <row r="252" spans="1:10">
      <c r="A252" s="523">
        <v>251</v>
      </c>
      <c r="B252" s="522">
        <v>5705251</v>
      </c>
      <c r="C252" s="524" t="s">
        <v>2077</v>
      </c>
      <c r="D252" s="522" t="s">
        <v>2078</v>
      </c>
      <c r="E252" s="521" t="s">
        <v>1424</v>
      </c>
      <c r="F252" s="521" t="s">
        <v>1425</v>
      </c>
      <c r="G252" s="521" t="s">
        <v>1426</v>
      </c>
      <c r="H252" s="521" t="s">
        <v>708</v>
      </c>
      <c r="I252" s="521" t="s">
        <v>1196</v>
      </c>
    </row>
    <row r="253" spans="1:10">
      <c r="A253" s="523">
        <v>252</v>
      </c>
      <c r="B253" s="522">
        <v>5705252</v>
      </c>
      <c r="C253" s="524" t="s">
        <v>1823</v>
      </c>
      <c r="D253" s="522" t="s">
        <v>1824</v>
      </c>
      <c r="E253" s="521" t="s">
        <v>1427</v>
      </c>
      <c r="F253" s="521" t="s">
        <v>1428</v>
      </c>
      <c r="G253" s="521" t="s">
        <v>1429</v>
      </c>
      <c r="H253" s="521" t="s">
        <v>925</v>
      </c>
      <c r="I253" s="521" t="s">
        <v>922</v>
      </c>
    </row>
    <row r="254" spans="1:10">
      <c r="A254" s="523">
        <v>253</v>
      </c>
      <c r="B254" s="522">
        <v>5705253</v>
      </c>
      <c r="C254" s="546" t="s">
        <v>2222</v>
      </c>
      <c r="E254" s="521" t="s">
        <v>1430</v>
      </c>
      <c r="F254" s="521" t="s">
        <v>1247</v>
      </c>
      <c r="G254" s="521" t="s">
        <v>1247</v>
      </c>
      <c r="H254" s="521" t="s">
        <v>725</v>
      </c>
    </row>
    <row r="255" spans="1:10">
      <c r="A255" s="523">
        <v>254</v>
      </c>
      <c r="B255" s="522">
        <v>5705254</v>
      </c>
      <c r="C255" s="524" t="s">
        <v>1869</v>
      </c>
      <c r="D255" s="522" t="s">
        <v>1870</v>
      </c>
      <c r="E255" s="521" t="s">
        <v>1871</v>
      </c>
      <c r="F255" s="521" t="s">
        <v>1432</v>
      </c>
      <c r="G255" s="521" t="s">
        <v>1337</v>
      </c>
      <c r="H255" s="521" t="s">
        <v>1338</v>
      </c>
      <c r="I255" s="521" t="s">
        <v>1431</v>
      </c>
    </row>
    <row r="256" spans="1:10">
      <c r="A256" s="523">
        <v>255</v>
      </c>
      <c r="B256" s="522">
        <v>5705255</v>
      </c>
      <c r="C256" s="524" t="s">
        <v>1781</v>
      </c>
      <c r="D256" s="522" t="s">
        <v>1782</v>
      </c>
      <c r="E256" s="521" t="s">
        <v>1433</v>
      </c>
      <c r="F256" s="521" t="s">
        <v>1435</v>
      </c>
      <c r="G256" s="521" t="s">
        <v>1436</v>
      </c>
      <c r="H256" s="521" t="s">
        <v>1272</v>
      </c>
      <c r="I256" s="521" t="s">
        <v>1434</v>
      </c>
    </row>
    <row r="257" spans="1:10">
      <c r="A257" s="523">
        <v>256</v>
      </c>
      <c r="B257" s="522">
        <v>5705256</v>
      </c>
      <c r="C257" s="524" t="s">
        <v>1665</v>
      </c>
      <c r="D257" s="522">
        <v>57030030</v>
      </c>
      <c r="E257" s="521" t="s">
        <v>1437</v>
      </c>
      <c r="F257" s="521" t="s">
        <v>1194</v>
      </c>
      <c r="G257" s="521" t="s">
        <v>1020</v>
      </c>
      <c r="H257" s="521" t="s">
        <v>729</v>
      </c>
      <c r="I257" s="521" t="s">
        <v>1019</v>
      </c>
      <c r="J257" s="525" t="s">
        <v>1666</v>
      </c>
    </row>
    <row r="258" spans="1:10">
      <c r="A258" s="523">
        <v>257</v>
      </c>
      <c r="B258" s="522">
        <v>5705257</v>
      </c>
    </row>
    <row r="259" spans="1:10">
      <c r="A259" s="523">
        <v>258</v>
      </c>
      <c r="B259" s="522">
        <v>5705258</v>
      </c>
    </row>
    <row r="260" spans="1:10">
      <c r="A260" s="523">
        <v>259</v>
      </c>
      <c r="B260" s="522">
        <v>5705259</v>
      </c>
    </row>
    <row r="261" spans="1:10">
      <c r="A261" s="523">
        <v>260</v>
      </c>
      <c r="B261" s="522">
        <v>5705260</v>
      </c>
    </row>
    <row r="262" spans="1:10">
      <c r="A262" s="523">
        <v>261</v>
      </c>
      <c r="B262" s="522">
        <v>5705261</v>
      </c>
    </row>
    <row r="263" spans="1:10">
      <c r="A263" s="523">
        <v>262</v>
      </c>
      <c r="B263" s="522">
        <v>5705262</v>
      </c>
    </row>
    <row r="264" spans="1:10">
      <c r="A264" s="523">
        <v>263</v>
      </c>
      <c r="B264" s="522">
        <v>5705263</v>
      </c>
    </row>
    <row r="265" spans="1:10">
      <c r="A265" s="523">
        <v>264</v>
      </c>
      <c r="B265" s="522">
        <v>5705264</v>
      </c>
    </row>
    <row r="266" spans="1:10">
      <c r="A266" s="523">
        <v>265</v>
      </c>
      <c r="B266" s="522">
        <v>5705265</v>
      </c>
    </row>
    <row r="267" spans="1:10">
      <c r="A267" s="523">
        <v>266</v>
      </c>
      <c r="B267" s="522">
        <v>5705266</v>
      </c>
      <c r="C267" s="524" t="s">
        <v>1944</v>
      </c>
      <c r="D267" s="522" t="s">
        <v>1945</v>
      </c>
      <c r="E267" s="521" t="s">
        <v>1438</v>
      </c>
      <c r="F267" s="521" t="s">
        <v>779</v>
      </c>
      <c r="G267" s="521" t="s">
        <v>967</v>
      </c>
      <c r="H267" s="521" t="s">
        <v>817</v>
      </c>
      <c r="I267" s="521" t="s">
        <v>966</v>
      </c>
    </row>
    <row r="268" spans="1:10">
      <c r="A268" s="523">
        <v>267</v>
      </c>
      <c r="B268" s="522">
        <v>5705267</v>
      </c>
      <c r="C268" s="524" t="s">
        <v>2085</v>
      </c>
      <c r="D268" s="522" t="s">
        <v>2086</v>
      </c>
      <c r="E268" s="521" t="s">
        <v>1439</v>
      </c>
      <c r="F268" s="521" t="s">
        <v>1440</v>
      </c>
      <c r="G268" s="521" t="s">
        <v>707</v>
      </c>
      <c r="H268" s="521" t="s">
        <v>708</v>
      </c>
      <c r="I268" s="521" t="s">
        <v>1196</v>
      </c>
    </row>
    <row r="269" spans="1:10">
      <c r="A269" s="523">
        <v>268</v>
      </c>
      <c r="B269" s="522">
        <v>5705268</v>
      </c>
      <c r="C269" s="524" t="s">
        <v>2024</v>
      </c>
      <c r="D269" s="522" t="s">
        <v>2025</v>
      </c>
      <c r="E269" s="521" t="s">
        <v>1441</v>
      </c>
      <c r="F269" s="521" t="s">
        <v>1442</v>
      </c>
      <c r="G269" s="521" t="s">
        <v>1443</v>
      </c>
      <c r="H269" s="521" t="s">
        <v>657</v>
      </c>
      <c r="I269" s="521" t="s">
        <v>985</v>
      </c>
    </row>
    <row r="270" spans="1:10">
      <c r="A270" s="523">
        <v>269</v>
      </c>
      <c r="B270" s="522">
        <v>5705269</v>
      </c>
      <c r="C270" s="546" t="s">
        <v>2247</v>
      </c>
      <c r="E270" s="521" t="s">
        <v>1444</v>
      </c>
      <c r="F270" s="521" t="s">
        <v>1445</v>
      </c>
      <c r="G270" s="521" t="s">
        <v>1446</v>
      </c>
      <c r="H270" s="521" t="s">
        <v>784</v>
      </c>
    </row>
    <row r="271" spans="1:10">
      <c r="A271" s="523">
        <v>270</v>
      </c>
      <c r="B271" s="522">
        <v>5705270</v>
      </c>
      <c r="C271" s="524" t="s">
        <v>1737</v>
      </c>
      <c r="D271" s="522">
        <v>30020151</v>
      </c>
      <c r="E271" s="521" t="s">
        <v>1447</v>
      </c>
      <c r="F271" s="521" t="s">
        <v>1448</v>
      </c>
      <c r="G271" s="521" t="s">
        <v>1449</v>
      </c>
      <c r="H271" s="521" t="s">
        <v>643</v>
      </c>
      <c r="I271" s="521" t="s">
        <v>897</v>
      </c>
      <c r="J271" s="525" t="s">
        <v>1738</v>
      </c>
    </row>
    <row r="272" spans="1:10">
      <c r="A272" s="523">
        <v>271</v>
      </c>
      <c r="B272" s="522">
        <v>5705271</v>
      </c>
      <c r="C272" s="524" t="s">
        <v>1735</v>
      </c>
      <c r="D272" s="522">
        <v>30020130</v>
      </c>
      <c r="E272" s="521" t="s">
        <v>1450</v>
      </c>
      <c r="F272" s="521" t="s">
        <v>1451</v>
      </c>
      <c r="G272" s="521" t="s">
        <v>809</v>
      </c>
      <c r="H272" s="521" t="s">
        <v>643</v>
      </c>
      <c r="I272" s="521" t="s">
        <v>897</v>
      </c>
      <c r="J272" s="525" t="s">
        <v>1736</v>
      </c>
    </row>
    <row r="273" spans="1:10">
      <c r="A273" s="523">
        <v>272</v>
      </c>
      <c r="B273" s="522">
        <v>5705272</v>
      </c>
      <c r="C273" s="524" t="s">
        <v>1783</v>
      </c>
      <c r="D273" s="522" t="s">
        <v>1784</v>
      </c>
      <c r="E273" s="521" t="s">
        <v>1452</v>
      </c>
      <c r="F273" s="521" t="s">
        <v>1454</v>
      </c>
      <c r="G273" s="521" t="s">
        <v>1455</v>
      </c>
      <c r="H273" s="521" t="s">
        <v>1272</v>
      </c>
      <c r="I273" s="521" t="s">
        <v>1453</v>
      </c>
    </row>
    <row r="274" spans="1:10">
      <c r="A274" s="523">
        <v>273</v>
      </c>
      <c r="B274" s="522">
        <v>5705273</v>
      </c>
      <c r="C274" s="524" t="s">
        <v>2079</v>
      </c>
      <c r="D274" s="522" t="s">
        <v>2080</v>
      </c>
      <c r="E274" s="521" t="s">
        <v>1456</v>
      </c>
      <c r="F274" s="521" t="s">
        <v>1457</v>
      </c>
      <c r="G274" s="521" t="s">
        <v>1426</v>
      </c>
      <c r="H274" s="521" t="s">
        <v>708</v>
      </c>
      <c r="I274" s="521" t="s">
        <v>1196</v>
      </c>
    </row>
    <row r="275" spans="1:10">
      <c r="A275" s="523">
        <v>274</v>
      </c>
      <c r="B275" s="522">
        <v>5705274</v>
      </c>
      <c r="C275" s="524" t="s">
        <v>1954</v>
      </c>
      <c r="D275" s="522" t="s">
        <v>1955</v>
      </c>
      <c r="E275" s="521" t="s">
        <v>1458</v>
      </c>
      <c r="F275" s="521" t="s">
        <v>1459</v>
      </c>
      <c r="G275" s="521" t="s">
        <v>1460</v>
      </c>
      <c r="H275" s="521" t="s">
        <v>764</v>
      </c>
      <c r="I275" s="521" t="s">
        <v>1191</v>
      </c>
    </row>
    <row r="276" spans="1:10">
      <c r="A276" s="523">
        <v>275</v>
      </c>
      <c r="B276" s="522">
        <v>5706275</v>
      </c>
      <c r="C276" s="524" t="s">
        <v>1639</v>
      </c>
      <c r="D276" s="522">
        <v>20030056</v>
      </c>
      <c r="E276" s="521" t="s">
        <v>690</v>
      </c>
      <c r="F276" s="521" t="s">
        <v>1462</v>
      </c>
      <c r="G276" s="521" t="s">
        <v>1463</v>
      </c>
      <c r="H276" s="521" t="s">
        <v>691</v>
      </c>
      <c r="I276" s="521" t="s">
        <v>1461</v>
      </c>
      <c r="J276" s="525" t="s">
        <v>1640</v>
      </c>
    </row>
    <row r="277" spans="1:10">
      <c r="A277" s="523">
        <v>276</v>
      </c>
      <c r="B277" s="522">
        <v>5706276</v>
      </c>
      <c r="C277" s="524" t="s">
        <v>1813</v>
      </c>
      <c r="D277" s="522" t="s">
        <v>1814</v>
      </c>
      <c r="E277" s="521" t="s">
        <v>1464</v>
      </c>
      <c r="F277" s="521" t="s">
        <v>1465</v>
      </c>
      <c r="G277" s="521" t="s">
        <v>1387</v>
      </c>
      <c r="H277" s="521" t="s">
        <v>1241</v>
      </c>
      <c r="I277" s="521" t="s">
        <v>1238</v>
      </c>
    </row>
    <row r="278" spans="1:10">
      <c r="A278" s="523">
        <v>277</v>
      </c>
      <c r="B278" s="522">
        <v>5706277</v>
      </c>
      <c r="C278" s="524" t="s">
        <v>1683</v>
      </c>
      <c r="D278" s="522">
        <v>50040041</v>
      </c>
      <c r="E278" s="521" t="s">
        <v>1466</v>
      </c>
      <c r="F278" s="521" t="s">
        <v>1468</v>
      </c>
      <c r="G278" s="521" t="s">
        <v>1469</v>
      </c>
      <c r="H278" s="521" t="s">
        <v>754</v>
      </c>
      <c r="I278" s="521" t="s">
        <v>1467</v>
      </c>
      <c r="J278" s="525" t="s">
        <v>1684</v>
      </c>
    </row>
    <row r="279" spans="1:10">
      <c r="A279" s="523">
        <v>278</v>
      </c>
      <c r="B279" s="522">
        <v>5706278</v>
      </c>
      <c r="C279" s="546" t="s">
        <v>2227</v>
      </c>
      <c r="E279" s="521" t="s">
        <v>1470</v>
      </c>
      <c r="F279" s="521" t="s">
        <v>1421</v>
      </c>
      <c r="G279" s="521" t="s">
        <v>1421</v>
      </c>
      <c r="H279" s="521" t="s">
        <v>643</v>
      </c>
      <c r="I279" s="521" t="s">
        <v>645</v>
      </c>
    </row>
    <row r="280" spans="1:10">
      <c r="A280" s="523">
        <v>279</v>
      </c>
      <c r="B280" s="522">
        <v>5706279</v>
      </c>
      <c r="C280" s="546" t="s">
        <v>2228</v>
      </c>
      <c r="H280" s="521" t="s">
        <v>643</v>
      </c>
      <c r="I280" s="521" t="s">
        <v>645</v>
      </c>
    </row>
    <row r="281" spans="1:10">
      <c r="A281" s="523">
        <v>280</v>
      </c>
      <c r="B281" s="522">
        <v>5706280</v>
      </c>
      <c r="C281" s="524" t="s">
        <v>2059</v>
      </c>
      <c r="D281" s="522" t="s">
        <v>2060</v>
      </c>
      <c r="E281" s="521" t="s">
        <v>1472</v>
      </c>
      <c r="F281" s="521" t="s">
        <v>1473</v>
      </c>
      <c r="G281" s="521" t="s">
        <v>731</v>
      </c>
      <c r="H281" s="521" t="s">
        <v>708</v>
      </c>
      <c r="I281" s="521" t="s">
        <v>1222</v>
      </c>
    </row>
    <row r="282" spans="1:10">
      <c r="A282" s="523">
        <v>281</v>
      </c>
      <c r="B282" s="522">
        <v>5706281</v>
      </c>
      <c r="C282" s="524" t="s">
        <v>2129</v>
      </c>
      <c r="D282" s="522" t="s">
        <v>2130</v>
      </c>
      <c r="E282" s="521" t="s">
        <v>1474</v>
      </c>
      <c r="F282" s="521" t="s">
        <v>1475</v>
      </c>
      <c r="G282" s="521" t="s">
        <v>1383</v>
      </c>
      <c r="H282" s="521" t="s">
        <v>713</v>
      </c>
      <c r="I282" s="521" t="s">
        <v>1381</v>
      </c>
    </row>
    <row r="283" spans="1:10">
      <c r="A283" s="523">
        <v>282</v>
      </c>
      <c r="B283" s="522">
        <v>5706282</v>
      </c>
      <c r="C283" s="524" t="s">
        <v>1898</v>
      </c>
      <c r="D283" s="522" t="s">
        <v>1899</v>
      </c>
      <c r="E283" s="521" t="s">
        <v>1476</v>
      </c>
      <c r="F283" s="521" t="s">
        <v>1478</v>
      </c>
      <c r="G283" s="521" t="s">
        <v>1479</v>
      </c>
      <c r="H283" s="521" t="s">
        <v>686</v>
      </c>
      <c r="I283" s="521" t="s">
        <v>1477</v>
      </c>
    </row>
    <row r="284" spans="1:10">
      <c r="A284" s="523">
        <v>283</v>
      </c>
      <c r="B284" s="522">
        <v>5706283</v>
      </c>
      <c r="C284" s="546" t="s">
        <v>2242</v>
      </c>
      <c r="E284" s="521" t="s">
        <v>1480</v>
      </c>
      <c r="F284" s="521" t="s">
        <v>1028</v>
      </c>
      <c r="G284" s="521" t="s">
        <v>1028</v>
      </c>
      <c r="H284" s="521" t="s">
        <v>1029</v>
      </c>
      <c r="I284" s="521" t="s">
        <v>1481</v>
      </c>
    </row>
    <row r="285" spans="1:10">
      <c r="A285" s="523">
        <v>284</v>
      </c>
      <c r="B285" s="522">
        <v>5706284</v>
      </c>
      <c r="C285" s="524" t="s">
        <v>1915</v>
      </c>
      <c r="D285" s="522" t="s">
        <v>1916</v>
      </c>
      <c r="E285" s="521" t="s">
        <v>1482</v>
      </c>
      <c r="F285" s="521" t="s">
        <v>1484</v>
      </c>
      <c r="G285" s="521" t="s">
        <v>1485</v>
      </c>
      <c r="H285" s="521" t="s">
        <v>1486</v>
      </c>
      <c r="I285" s="521" t="s">
        <v>1483</v>
      </c>
    </row>
    <row r="286" spans="1:10">
      <c r="A286" s="523">
        <v>285</v>
      </c>
      <c r="B286" s="522">
        <v>5706285</v>
      </c>
      <c r="C286" s="524" t="s">
        <v>2095</v>
      </c>
      <c r="D286" s="522" t="s">
        <v>2096</v>
      </c>
      <c r="E286" s="521" t="s">
        <v>1487</v>
      </c>
      <c r="F286" s="521" t="s">
        <v>684</v>
      </c>
      <c r="G286" s="521" t="s">
        <v>1489</v>
      </c>
      <c r="H286" s="521" t="s">
        <v>1490</v>
      </c>
      <c r="I286" s="521" t="s">
        <v>1488</v>
      </c>
    </row>
    <row r="287" spans="1:10">
      <c r="A287" s="523">
        <v>286</v>
      </c>
      <c r="B287" s="522">
        <v>5707286</v>
      </c>
      <c r="C287" s="524" t="s">
        <v>1892</v>
      </c>
      <c r="D287" s="522" t="s">
        <v>1893</v>
      </c>
      <c r="E287" s="521" t="s">
        <v>1491</v>
      </c>
      <c r="F287" s="521" t="s">
        <v>1492</v>
      </c>
      <c r="G287" s="521" t="s">
        <v>958</v>
      </c>
      <c r="H287" s="521" t="s">
        <v>959</v>
      </c>
      <c r="I287" s="521" t="s">
        <v>956</v>
      </c>
    </row>
    <row r="288" spans="1:10">
      <c r="A288" s="523">
        <v>287</v>
      </c>
      <c r="B288" s="522">
        <v>5707287</v>
      </c>
      <c r="C288" s="524" t="s">
        <v>1861</v>
      </c>
      <c r="D288" s="522" t="s">
        <v>1862</v>
      </c>
      <c r="E288" s="521" t="s">
        <v>1493</v>
      </c>
      <c r="F288" s="521" t="s">
        <v>1244</v>
      </c>
      <c r="G288" s="521" t="s">
        <v>1245</v>
      </c>
      <c r="H288" s="521" t="s">
        <v>682</v>
      </c>
      <c r="I288" s="521" t="s">
        <v>1243</v>
      </c>
    </row>
    <row r="289" spans="1:10">
      <c r="A289" s="523">
        <v>288</v>
      </c>
      <c r="B289" s="522">
        <v>5708288</v>
      </c>
      <c r="C289" s="524" t="s">
        <v>1619</v>
      </c>
      <c r="D289" s="522">
        <v>40040059</v>
      </c>
      <c r="E289" s="521" t="s">
        <v>1494</v>
      </c>
      <c r="F289" s="521" t="s">
        <v>1496</v>
      </c>
      <c r="G289" s="521" t="s">
        <v>1497</v>
      </c>
      <c r="H289" s="521" t="s">
        <v>947</v>
      </c>
      <c r="I289" s="521" t="s">
        <v>1495</v>
      </c>
      <c r="J289" s="525" t="s">
        <v>1620</v>
      </c>
    </row>
    <row r="290" spans="1:10">
      <c r="A290" s="523">
        <v>289</v>
      </c>
      <c r="B290" s="522">
        <v>5708289</v>
      </c>
      <c r="C290" s="524" t="s">
        <v>1636</v>
      </c>
      <c r="D290" s="522">
        <v>20010046</v>
      </c>
      <c r="E290" s="521" t="s">
        <v>1498</v>
      </c>
      <c r="F290" s="521" t="s">
        <v>1499</v>
      </c>
      <c r="G290" s="521" t="s">
        <v>690</v>
      </c>
      <c r="H290" s="521" t="s">
        <v>691</v>
      </c>
      <c r="I290" s="521" t="s">
        <v>1140</v>
      </c>
      <c r="J290" s="525" t="s">
        <v>1641</v>
      </c>
    </row>
    <row r="291" spans="1:10">
      <c r="A291" s="523">
        <v>290</v>
      </c>
      <c r="B291" s="522">
        <v>5708290</v>
      </c>
      <c r="C291" s="524" t="s">
        <v>1685</v>
      </c>
      <c r="D291" s="522">
        <v>50040058</v>
      </c>
      <c r="E291" s="521" t="s">
        <v>1484</v>
      </c>
      <c r="F291" s="521" t="s">
        <v>1500</v>
      </c>
      <c r="G291" s="521" t="s">
        <v>1500</v>
      </c>
      <c r="H291" s="521" t="s">
        <v>754</v>
      </c>
      <c r="I291" s="521" t="s">
        <v>1467</v>
      </c>
      <c r="J291" s="525" t="s">
        <v>1686</v>
      </c>
    </row>
    <row r="292" spans="1:10">
      <c r="A292" s="523">
        <v>291</v>
      </c>
      <c r="B292" s="522">
        <v>5708291</v>
      </c>
      <c r="C292" s="524" t="s">
        <v>1677</v>
      </c>
      <c r="D292" s="522">
        <v>57040065</v>
      </c>
      <c r="E292" s="521" t="s">
        <v>1501</v>
      </c>
      <c r="F292" s="521" t="s">
        <v>1502</v>
      </c>
      <c r="G292" s="521" t="s">
        <v>1503</v>
      </c>
      <c r="H292" s="521" t="s">
        <v>729</v>
      </c>
      <c r="I292" s="521" t="s">
        <v>1364</v>
      </c>
      <c r="J292" s="525" t="s">
        <v>1678</v>
      </c>
    </row>
    <row r="293" spans="1:10">
      <c r="A293" s="523">
        <v>292</v>
      </c>
      <c r="B293" s="522">
        <v>5709292</v>
      </c>
      <c r="C293" s="524" t="s">
        <v>1929</v>
      </c>
      <c r="D293" s="522" t="s">
        <v>1930</v>
      </c>
      <c r="E293" s="521" t="s">
        <v>1504</v>
      </c>
      <c r="F293" s="521" t="s">
        <v>1505</v>
      </c>
      <c r="G293" s="521" t="s">
        <v>1505</v>
      </c>
      <c r="H293" s="521" t="s">
        <v>1105</v>
      </c>
      <c r="I293" s="521" t="s">
        <v>1102</v>
      </c>
    </row>
    <row r="294" spans="1:10">
      <c r="A294" s="523">
        <v>293</v>
      </c>
      <c r="B294" s="522">
        <v>5709293</v>
      </c>
      <c r="C294" s="524" t="s">
        <v>2047</v>
      </c>
      <c r="D294" s="522" t="s">
        <v>2048</v>
      </c>
      <c r="E294" s="521" t="s">
        <v>1506</v>
      </c>
      <c r="F294" s="521" t="s">
        <v>1508</v>
      </c>
      <c r="G294" s="521" t="s">
        <v>1509</v>
      </c>
      <c r="H294" s="521" t="s">
        <v>663</v>
      </c>
      <c r="I294" s="521" t="s">
        <v>1507</v>
      </c>
    </row>
    <row r="295" spans="1:10">
      <c r="A295" s="523">
        <v>294</v>
      </c>
      <c r="B295" s="522">
        <v>5709294</v>
      </c>
      <c r="C295" s="524" t="s">
        <v>1749</v>
      </c>
      <c r="D295" s="522">
        <v>30050006</v>
      </c>
      <c r="E295" s="521" t="s">
        <v>1510</v>
      </c>
      <c r="F295" s="521" t="s">
        <v>721</v>
      </c>
      <c r="G295" s="521" t="s">
        <v>721</v>
      </c>
      <c r="H295" s="521" t="s">
        <v>643</v>
      </c>
      <c r="I295" s="521" t="s">
        <v>1332</v>
      </c>
      <c r="J295" s="525" t="s">
        <v>1750</v>
      </c>
    </row>
    <row r="296" spans="1:10">
      <c r="A296" s="523">
        <v>295</v>
      </c>
      <c r="B296" s="522">
        <v>5709295</v>
      </c>
      <c r="C296" s="524" t="s">
        <v>2003</v>
      </c>
      <c r="D296" s="522" t="s">
        <v>2004</v>
      </c>
      <c r="E296" s="521" t="s">
        <v>1511</v>
      </c>
      <c r="F296" s="521" t="s">
        <v>1512</v>
      </c>
      <c r="G296" s="521" t="s">
        <v>1512</v>
      </c>
      <c r="H296" s="521" t="s">
        <v>657</v>
      </c>
      <c r="I296" s="521" t="s">
        <v>1146</v>
      </c>
    </row>
    <row r="297" spans="1:10">
      <c r="A297" s="523">
        <v>296</v>
      </c>
      <c r="B297" s="522">
        <v>5709296</v>
      </c>
      <c r="C297" s="524" t="s">
        <v>1946</v>
      </c>
      <c r="D297" s="522" t="s">
        <v>1947</v>
      </c>
      <c r="E297" s="521" t="s">
        <v>1513</v>
      </c>
      <c r="F297" s="521" t="s">
        <v>1515</v>
      </c>
      <c r="G297" s="521" t="s">
        <v>1516</v>
      </c>
      <c r="H297" s="521" t="s">
        <v>817</v>
      </c>
      <c r="I297" s="521" t="s">
        <v>1514</v>
      </c>
    </row>
    <row r="298" spans="1:10">
      <c r="A298" s="523">
        <v>297</v>
      </c>
      <c r="B298" s="522">
        <v>5709297</v>
      </c>
      <c r="C298" s="524" t="s">
        <v>1827</v>
      </c>
      <c r="D298" s="522" t="s">
        <v>1828</v>
      </c>
      <c r="E298" s="521" t="s">
        <v>1517</v>
      </c>
      <c r="F298" s="521" t="s">
        <v>1519</v>
      </c>
      <c r="G298" s="521" t="s">
        <v>1519</v>
      </c>
      <c r="H298" s="521" t="s">
        <v>925</v>
      </c>
      <c r="I298" s="521" t="s">
        <v>1518</v>
      </c>
    </row>
    <row r="299" spans="1:10">
      <c r="A299" s="523">
        <v>298</v>
      </c>
      <c r="B299" s="522">
        <v>5710298</v>
      </c>
      <c r="C299" s="524" t="s">
        <v>1679</v>
      </c>
      <c r="D299" s="522">
        <v>50010026</v>
      </c>
      <c r="E299" s="521" t="s">
        <v>1520</v>
      </c>
      <c r="F299" s="521" t="s">
        <v>1522</v>
      </c>
      <c r="G299" s="521" t="s">
        <v>1523</v>
      </c>
      <c r="H299" s="521" t="s">
        <v>754</v>
      </c>
      <c r="I299" s="521" t="s">
        <v>1521</v>
      </c>
      <c r="J299" s="525" t="s">
        <v>1680</v>
      </c>
    </row>
    <row r="300" spans="1:10">
      <c r="A300" s="523">
        <v>299</v>
      </c>
      <c r="B300" s="522">
        <v>5710299</v>
      </c>
      <c r="C300" s="524" t="s">
        <v>1687</v>
      </c>
      <c r="D300" s="522">
        <v>50040089</v>
      </c>
      <c r="E300" s="521" t="s">
        <v>1524</v>
      </c>
      <c r="F300" s="521" t="s">
        <v>1525</v>
      </c>
      <c r="G300" s="521" t="s">
        <v>1500</v>
      </c>
      <c r="H300" s="521" t="s">
        <v>754</v>
      </c>
      <c r="I300" s="521" t="s">
        <v>1467</v>
      </c>
      <c r="J300" s="525" t="s">
        <v>1688</v>
      </c>
    </row>
    <row r="301" spans="1:10">
      <c r="A301" s="523">
        <v>300</v>
      </c>
      <c r="B301" s="522">
        <v>5710300</v>
      </c>
      <c r="C301" s="524" t="s">
        <v>1991</v>
      </c>
      <c r="D301" s="522" t="s">
        <v>1992</v>
      </c>
      <c r="E301" s="521" t="s">
        <v>1526</v>
      </c>
      <c r="F301" s="521" t="s">
        <v>1352</v>
      </c>
      <c r="G301" s="521" t="s">
        <v>1527</v>
      </c>
      <c r="H301" s="521" t="s">
        <v>843</v>
      </c>
      <c r="I301" s="521" t="s">
        <v>1171</v>
      </c>
    </row>
    <row r="302" spans="1:10">
      <c r="A302" s="523">
        <v>301</v>
      </c>
      <c r="B302" s="522">
        <v>5710301</v>
      </c>
      <c r="C302" s="524" t="s">
        <v>1580</v>
      </c>
      <c r="D302" s="524" t="s">
        <v>1583</v>
      </c>
      <c r="E302" s="521" t="s">
        <v>1528</v>
      </c>
      <c r="F302" s="521" t="s">
        <v>1579</v>
      </c>
      <c r="G302" s="521" t="s">
        <v>1529</v>
      </c>
      <c r="H302" s="521" t="s">
        <v>1069</v>
      </c>
      <c r="I302" s="521" t="s">
        <v>1217</v>
      </c>
      <c r="J302" s="525" t="s">
        <v>1586</v>
      </c>
    </row>
    <row r="303" spans="1:10">
      <c r="A303" s="523">
        <v>302</v>
      </c>
      <c r="B303" s="522">
        <v>5710302</v>
      </c>
      <c r="C303" s="524" t="s">
        <v>2061</v>
      </c>
      <c r="D303" s="522" t="s">
        <v>2062</v>
      </c>
      <c r="E303" s="521" t="s">
        <v>1530</v>
      </c>
      <c r="F303" s="521" t="s">
        <v>1531</v>
      </c>
      <c r="G303" s="521" t="s">
        <v>731</v>
      </c>
      <c r="H303" s="521" t="s">
        <v>708</v>
      </c>
      <c r="I303" s="521" t="s">
        <v>1222</v>
      </c>
    </row>
    <row r="304" spans="1:10">
      <c r="A304" s="523">
        <v>303</v>
      </c>
      <c r="B304" s="522">
        <v>5710303</v>
      </c>
      <c r="C304" s="524" t="s">
        <v>1863</v>
      </c>
      <c r="D304" s="522" t="s">
        <v>1864</v>
      </c>
      <c r="E304" s="521" t="s">
        <v>1532</v>
      </c>
      <c r="F304" s="521" t="s">
        <v>1533</v>
      </c>
      <c r="G304" s="521" t="s">
        <v>1534</v>
      </c>
      <c r="H304" s="521" t="s">
        <v>682</v>
      </c>
      <c r="I304" s="521" t="s">
        <v>1243</v>
      </c>
    </row>
    <row r="305" spans="1:10">
      <c r="A305" s="523">
        <v>304</v>
      </c>
      <c r="B305" s="522">
        <v>5710304</v>
      </c>
      <c r="C305" s="524" t="s">
        <v>1845</v>
      </c>
      <c r="D305" s="522" t="s">
        <v>1846</v>
      </c>
      <c r="E305" s="521" t="s">
        <v>1535</v>
      </c>
      <c r="F305" s="521" t="s">
        <v>1352</v>
      </c>
      <c r="G305" s="521" t="s">
        <v>1536</v>
      </c>
      <c r="H305" s="521" t="s">
        <v>682</v>
      </c>
      <c r="I305" s="521" t="s">
        <v>907</v>
      </c>
    </row>
    <row r="306" spans="1:10">
      <c r="A306" s="523">
        <v>305</v>
      </c>
      <c r="B306" s="522">
        <v>5710305</v>
      </c>
      <c r="C306" s="546" t="s">
        <v>2219</v>
      </c>
      <c r="E306" s="521" t="s">
        <v>1537</v>
      </c>
      <c r="G306" s="521" t="s">
        <v>1293</v>
      </c>
      <c r="H306" s="521" t="s">
        <v>725</v>
      </c>
      <c r="I306" s="521" t="s">
        <v>1538</v>
      </c>
    </row>
    <row r="307" spans="1:10">
      <c r="A307" s="523">
        <v>306</v>
      </c>
      <c r="B307" s="522">
        <v>5710306</v>
      </c>
      <c r="C307" s="546" t="s">
        <v>2231</v>
      </c>
      <c r="E307" s="521" t="s">
        <v>1539</v>
      </c>
      <c r="F307" s="521" t="s">
        <v>1455</v>
      </c>
      <c r="G307" s="521" t="s">
        <v>1455</v>
      </c>
      <c r="H307" s="521" t="s">
        <v>1272</v>
      </c>
    </row>
    <row r="308" spans="1:10">
      <c r="A308" s="523">
        <v>307</v>
      </c>
      <c r="B308" s="522">
        <v>5711307</v>
      </c>
      <c r="C308" s="524" t="s">
        <v>2123</v>
      </c>
      <c r="D308" s="522" t="s">
        <v>2124</v>
      </c>
      <c r="E308" s="521" t="s">
        <v>1540</v>
      </c>
      <c r="F308" s="521" t="s">
        <v>1541</v>
      </c>
      <c r="G308" s="521" t="s">
        <v>1542</v>
      </c>
      <c r="H308" s="521" t="s">
        <v>713</v>
      </c>
      <c r="I308" s="521" t="s">
        <v>1381</v>
      </c>
    </row>
    <row r="309" spans="1:10">
      <c r="A309" s="523">
        <v>308</v>
      </c>
      <c r="B309" s="522">
        <v>5711308</v>
      </c>
      <c r="C309" s="524" t="s">
        <v>1989</v>
      </c>
      <c r="D309" s="522" t="s">
        <v>1990</v>
      </c>
      <c r="E309" s="521" t="s">
        <v>1543</v>
      </c>
      <c r="F309" s="521" t="s">
        <v>1544</v>
      </c>
      <c r="G309" s="521" t="s">
        <v>1545</v>
      </c>
      <c r="H309" s="521" t="s">
        <v>843</v>
      </c>
      <c r="I309" s="521" t="s">
        <v>1171</v>
      </c>
    </row>
    <row r="310" spans="1:10">
      <c r="A310" s="523">
        <v>309</v>
      </c>
      <c r="B310" s="522">
        <v>5711309</v>
      </c>
      <c r="C310" s="524" t="s">
        <v>1747</v>
      </c>
      <c r="D310" s="522">
        <v>30040092</v>
      </c>
      <c r="E310" s="521" t="s">
        <v>1546</v>
      </c>
      <c r="F310" s="521" t="s">
        <v>1548</v>
      </c>
      <c r="G310" s="521" t="s">
        <v>1549</v>
      </c>
      <c r="H310" s="521" t="s">
        <v>643</v>
      </c>
      <c r="I310" s="521" t="s">
        <v>1547</v>
      </c>
      <c r="J310" s="525" t="s">
        <v>1748</v>
      </c>
    </row>
    <row r="311" spans="1:10">
      <c r="A311" s="523">
        <v>310</v>
      </c>
      <c r="B311" s="522">
        <v>5711310</v>
      </c>
      <c r="C311" s="524" t="s">
        <v>1705</v>
      </c>
      <c r="D311" s="522">
        <v>50050052</v>
      </c>
      <c r="E311" s="521" t="s">
        <v>1550</v>
      </c>
      <c r="F311" s="521" t="s">
        <v>1551</v>
      </c>
      <c r="G311" s="521" t="s">
        <v>942</v>
      </c>
      <c r="H311" s="521" t="s">
        <v>754</v>
      </c>
      <c r="I311" s="521" t="s">
        <v>941</v>
      </c>
      <c r="J311" s="525" t="s">
        <v>1706</v>
      </c>
    </row>
    <row r="312" spans="1:10">
      <c r="A312" s="523">
        <v>311</v>
      </c>
      <c r="B312" s="522">
        <v>5711311</v>
      </c>
      <c r="C312" s="524" t="s">
        <v>1825</v>
      </c>
      <c r="D312" s="522" t="s">
        <v>1826</v>
      </c>
      <c r="E312" s="521" t="s">
        <v>1552</v>
      </c>
      <c r="F312" s="521" t="s">
        <v>1552</v>
      </c>
      <c r="G312" s="521" t="s">
        <v>1553</v>
      </c>
      <c r="H312" s="521" t="s">
        <v>925</v>
      </c>
      <c r="I312" s="521" t="s">
        <v>922</v>
      </c>
    </row>
    <row r="313" spans="1:10">
      <c r="A313" s="523">
        <v>312</v>
      </c>
      <c r="B313" s="522">
        <v>5711312</v>
      </c>
      <c r="C313" s="524" t="s">
        <v>2029</v>
      </c>
      <c r="D313" s="522" t="s">
        <v>2030</v>
      </c>
      <c r="E313" s="521" t="s">
        <v>1554</v>
      </c>
      <c r="F313" s="521" t="s">
        <v>1556</v>
      </c>
      <c r="G313" s="521" t="s">
        <v>1557</v>
      </c>
      <c r="H313" s="521" t="s">
        <v>901</v>
      </c>
      <c r="I313" s="521" t="s">
        <v>1555</v>
      </c>
    </row>
    <row r="314" spans="1:10">
      <c r="A314" s="523">
        <v>313</v>
      </c>
      <c r="B314" s="522">
        <v>5711313</v>
      </c>
      <c r="C314" s="524" t="s">
        <v>1757</v>
      </c>
      <c r="D314" s="522">
        <v>30060013</v>
      </c>
      <c r="E314" s="521" t="s">
        <v>1558</v>
      </c>
      <c r="F314" s="521" t="s">
        <v>1559</v>
      </c>
      <c r="G314" s="521" t="s">
        <v>813</v>
      </c>
      <c r="H314" s="521" t="s">
        <v>643</v>
      </c>
      <c r="I314" s="521" t="s">
        <v>978</v>
      </c>
      <c r="J314" s="525" t="s">
        <v>1758</v>
      </c>
    </row>
    <row r="315" spans="1:10">
      <c r="A315" s="523">
        <v>314</v>
      </c>
      <c r="B315" s="522">
        <v>5711314</v>
      </c>
      <c r="C315" s="524" t="s">
        <v>2016</v>
      </c>
      <c r="D315" s="522" t="s">
        <v>2017</v>
      </c>
      <c r="E315" s="521" t="s">
        <v>1560</v>
      </c>
      <c r="F315" s="521" t="s">
        <v>779</v>
      </c>
      <c r="G315" s="521" t="s">
        <v>656</v>
      </c>
      <c r="H315" s="521" t="s">
        <v>657</v>
      </c>
      <c r="I315" s="521" t="s">
        <v>985</v>
      </c>
    </row>
    <row r="316" spans="1:10">
      <c r="A316" s="523">
        <v>315</v>
      </c>
      <c r="B316" s="522">
        <v>5712315</v>
      </c>
      <c r="C316" s="524" t="s">
        <v>1921</v>
      </c>
      <c r="D316" s="522" t="s">
        <v>1922</v>
      </c>
      <c r="E316" s="521" t="s">
        <v>1561</v>
      </c>
      <c r="F316" s="521" t="s">
        <v>1562</v>
      </c>
      <c r="G316" s="521" t="s">
        <v>1563</v>
      </c>
      <c r="H316" s="521" t="s">
        <v>917</v>
      </c>
      <c r="I316" s="521" t="s">
        <v>1279</v>
      </c>
    </row>
    <row r="317" spans="1:10">
      <c r="A317" s="523">
        <v>316</v>
      </c>
      <c r="B317" s="522">
        <v>5712316</v>
      </c>
      <c r="C317" s="524" t="s">
        <v>1739</v>
      </c>
      <c r="D317" s="522">
        <v>30030026</v>
      </c>
      <c r="E317" s="521" t="s">
        <v>1564</v>
      </c>
      <c r="F317" s="521" t="s">
        <v>1566</v>
      </c>
      <c r="G317" s="521" t="s">
        <v>793</v>
      </c>
      <c r="H317" s="521" t="s">
        <v>643</v>
      </c>
      <c r="I317" s="521" t="s">
        <v>1565</v>
      </c>
      <c r="J317" s="525" t="s">
        <v>1740</v>
      </c>
    </row>
    <row r="318" spans="1:10">
      <c r="A318" s="523">
        <v>317</v>
      </c>
      <c r="B318" s="522">
        <v>5801317</v>
      </c>
      <c r="C318" s="524" t="s">
        <v>1590</v>
      </c>
      <c r="D318" s="522">
        <v>71020028</v>
      </c>
      <c r="E318" s="521" t="s">
        <v>1567</v>
      </c>
      <c r="F318" s="521" t="s">
        <v>1568</v>
      </c>
      <c r="G318" s="521" t="s">
        <v>1087</v>
      </c>
      <c r="H318" s="521" t="s">
        <v>1074</v>
      </c>
      <c r="I318" s="521" t="s">
        <v>1085</v>
      </c>
      <c r="J318" s="525" t="s">
        <v>1591</v>
      </c>
    </row>
    <row r="319" spans="1:10">
      <c r="A319" s="523">
        <v>318</v>
      </c>
      <c r="B319" s="522">
        <v>5801318</v>
      </c>
      <c r="C319" s="524" t="s">
        <v>1745</v>
      </c>
      <c r="D319" s="522">
        <v>30030055</v>
      </c>
      <c r="E319" s="521" t="s">
        <v>1569</v>
      </c>
      <c r="F319" s="521" t="s">
        <v>1570</v>
      </c>
      <c r="G319" s="521" t="s">
        <v>1571</v>
      </c>
      <c r="H319" s="521" t="s">
        <v>643</v>
      </c>
      <c r="I319" s="521" t="s">
        <v>1565</v>
      </c>
      <c r="J319" s="525" t="s">
        <v>1746</v>
      </c>
    </row>
    <row r="320" spans="1:10">
      <c r="A320" s="523">
        <v>319</v>
      </c>
      <c r="B320" s="522">
        <v>5802319</v>
      </c>
      <c r="C320" s="524" t="s">
        <v>1644</v>
      </c>
      <c r="D320" s="522">
        <v>36010234</v>
      </c>
      <c r="E320" s="521" t="s">
        <v>1572</v>
      </c>
      <c r="F320" s="521" t="s">
        <v>1343</v>
      </c>
      <c r="G320" s="521" t="s">
        <v>1343</v>
      </c>
      <c r="H320" s="521" t="s">
        <v>824</v>
      </c>
      <c r="I320" s="521" t="s">
        <v>1342</v>
      </c>
      <c r="J320" s="525" t="s">
        <v>1645</v>
      </c>
    </row>
    <row r="321" spans="1:9">
      <c r="A321" s="523">
        <v>320</v>
      </c>
      <c r="B321" s="522">
        <v>5802320</v>
      </c>
      <c r="C321" s="524" t="s">
        <v>1970</v>
      </c>
      <c r="D321" s="522" t="s">
        <v>1971</v>
      </c>
      <c r="E321" s="521" t="s">
        <v>1573</v>
      </c>
      <c r="F321" s="521" t="s">
        <v>1972</v>
      </c>
      <c r="G321" s="530" t="s">
        <v>1575</v>
      </c>
      <c r="H321" s="521" t="s">
        <v>1405</v>
      </c>
      <c r="I321" s="521" t="s">
        <v>1574</v>
      </c>
    </row>
    <row r="322" spans="1:9">
      <c r="A322" s="523">
        <v>321</v>
      </c>
      <c r="B322" s="522">
        <v>5802321</v>
      </c>
      <c r="C322" s="524" t="s">
        <v>2132</v>
      </c>
      <c r="D322" s="522" t="s">
        <v>2133</v>
      </c>
      <c r="E322" s="521" t="s">
        <v>2134</v>
      </c>
      <c r="F322" s="521" t="s">
        <v>2203</v>
      </c>
      <c r="G322" s="531" t="s">
        <v>2207</v>
      </c>
      <c r="H322" s="521" t="s">
        <v>643</v>
      </c>
      <c r="I322" s="521" t="s">
        <v>978</v>
      </c>
    </row>
    <row r="323" spans="1:9">
      <c r="A323" s="523">
        <v>322</v>
      </c>
      <c r="B323" s="522">
        <v>5802322</v>
      </c>
      <c r="C323" s="524" t="s">
        <v>2135</v>
      </c>
      <c r="D323" s="522" t="s">
        <v>2136</v>
      </c>
      <c r="E323" s="521" t="s">
        <v>2137</v>
      </c>
      <c r="F323" s="521" t="s">
        <v>2204</v>
      </c>
      <c r="G323" s="531" t="s">
        <v>2207</v>
      </c>
      <c r="H323" s="521" t="s">
        <v>643</v>
      </c>
      <c r="I323" s="521" t="s">
        <v>978</v>
      </c>
    </row>
    <row r="324" spans="1:9">
      <c r="A324" s="523">
        <v>323</v>
      </c>
      <c r="B324" s="522">
        <v>5802323</v>
      </c>
      <c r="C324" s="524" t="s">
        <v>2138</v>
      </c>
      <c r="D324" s="522" t="s">
        <v>2139</v>
      </c>
      <c r="E324" s="521" t="s">
        <v>2140</v>
      </c>
      <c r="F324" s="521" t="s">
        <v>2203</v>
      </c>
      <c r="G324" s="531" t="s">
        <v>2207</v>
      </c>
      <c r="H324" s="521" t="s">
        <v>643</v>
      </c>
      <c r="I324" s="521" t="s">
        <v>978</v>
      </c>
    </row>
    <row r="325" spans="1:9">
      <c r="A325" s="523">
        <v>324</v>
      </c>
      <c r="B325" s="522">
        <v>5802324</v>
      </c>
      <c r="C325" s="524" t="s">
        <v>2141</v>
      </c>
      <c r="D325" s="522" t="s">
        <v>2142</v>
      </c>
      <c r="E325" s="521" t="s">
        <v>2143</v>
      </c>
      <c r="F325" s="521" t="s">
        <v>2205</v>
      </c>
      <c r="G325" s="531" t="s">
        <v>2207</v>
      </c>
      <c r="H325" s="521" t="s">
        <v>643</v>
      </c>
      <c r="I325" s="521" t="s">
        <v>978</v>
      </c>
    </row>
    <row r="326" spans="1:9">
      <c r="A326" s="523">
        <v>325</v>
      </c>
      <c r="B326" s="522">
        <v>5802325</v>
      </c>
      <c r="C326" s="524" t="s">
        <v>2144</v>
      </c>
      <c r="D326" s="522" t="s">
        <v>2145</v>
      </c>
      <c r="E326" s="521" t="s">
        <v>2146</v>
      </c>
      <c r="F326" s="521" t="s">
        <v>2203</v>
      </c>
      <c r="G326" s="531" t="s">
        <v>2207</v>
      </c>
      <c r="H326" s="521" t="s">
        <v>643</v>
      </c>
      <c r="I326" s="521" t="s">
        <v>978</v>
      </c>
    </row>
    <row r="327" spans="1:9">
      <c r="A327" s="523">
        <v>326</v>
      </c>
      <c r="B327" s="522">
        <v>5802326</v>
      </c>
      <c r="C327" s="524" t="s">
        <v>2147</v>
      </c>
      <c r="D327" s="522" t="s">
        <v>2148</v>
      </c>
      <c r="E327" s="521" t="s">
        <v>2149</v>
      </c>
      <c r="F327" s="521" t="s">
        <v>2203</v>
      </c>
      <c r="G327" s="531" t="s">
        <v>2207</v>
      </c>
      <c r="H327" s="521" t="s">
        <v>643</v>
      </c>
      <c r="I327" s="521" t="s">
        <v>978</v>
      </c>
    </row>
    <row r="328" spans="1:9">
      <c r="A328" s="523">
        <v>327</v>
      </c>
      <c r="B328" s="522">
        <v>5802327</v>
      </c>
      <c r="C328" s="524" t="s">
        <v>2150</v>
      </c>
      <c r="D328" s="522" t="s">
        <v>2151</v>
      </c>
      <c r="E328" s="521" t="s">
        <v>2152</v>
      </c>
      <c r="F328" s="521" t="s">
        <v>2204</v>
      </c>
      <c r="G328" s="531" t="s">
        <v>2207</v>
      </c>
      <c r="H328" s="521" t="s">
        <v>643</v>
      </c>
      <c r="I328" s="521" t="s">
        <v>978</v>
      </c>
    </row>
    <row r="329" spans="1:9">
      <c r="A329" s="523">
        <v>328</v>
      </c>
      <c r="B329" s="522">
        <v>5802328</v>
      </c>
      <c r="C329" s="524" t="s">
        <v>2153</v>
      </c>
      <c r="D329" s="522" t="s">
        <v>2154</v>
      </c>
      <c r="E329" s="521" t="s">
        <v>2155</v>
      </c>
      <c r="F329" s="521" t="s">
        <v>2204</v>
      </c>
      <c r="G329" s="531" t="s">
        <v>2207</v>
      </c>
      <c r="H329" s="521" t="s">
        <v>643</v>
      </c>
      <c r="I329" s="521" t="s">
        <v>978</v>
      </c>
    </row>
    <row r="330" spans="1:9">
      <c r="A330" s="523">
        <v>329</v>
      </c>
      <c r="B330" s="522">
        <v>5802329</v>
      </c>
      <c r="C330" s="524" t="s">
        <v>2156</v>
      </c>
      <c r="D330" s="522" t="s">
        <v>2157</v>
      </c>
      <c r="E330" s="521" t="s">
        <v>2158</v>
      </c>
      <c r="F330" s="521" t="s">
        <v>2205</v>
      </c>
      <c r="G330" s="531" t="s">
        <v>2207</v>
      </c>
      <c r="H330" s="521" t="s">
        <v>643</v>
      </c>
      <c r="I330" s="521" t="s">
        <v>978</v>
      </c>
    </row>
    <row r="331" spans="1:9">
      <c r="A331" s="523">
        <v>330</v>
      </c>
      <c r="B331" s="522">
        <v>5802330</v>
      </c>
      <c r="C331" s="524" t="s">
        <v>2159</v>
      </c>
      <c r="D331" s="522" t="s">
        <v>2160</v>
      </c>
      <c r="E331" s="521" t="s">
        <v>1517</v>
      </c>
      <c r="F331" s="521" t="s">
        <v>2206</v>
      </c>
      <c r="G331" s="531" t="s">
        <v>2207</v>
      </c>
      <c r="H331" s="521" t="s">
        <v>643</v>
      </c>
      <c r="I331" s="521" t="s">
        <v>978</v>
      </c>
    </row>
    <row r="332" spans="1:9">
      <c r="A332" s="523">
        <v>331</v>
      </c>
      <c r="B332" s="522">
        <v>5802331</v>
      </c>
      <c r="C332" s="524" t="s">
        <v>2161</v>
      </c>
      <c r="D332" s="522" t="s">
        <v>2162</v>
      </c>
      <c r="E332" s="521" t="s">
        <v>2163</v>
      </c>
      <c r="F332" s="521" t="s">
        <v>2206</v>
      </c>
      <c r="G332" s="531" t="s">
        <v>2207</v>
      </c>
      <c r="H332" s="521" t="s">
        <v>643</v>
      </c>
      <c r="I332" s="521" t="s">
        <v>978</v>
      </c>
    </row>
    <row r="333" spans="1:9">
      <c r="A333" s="523">
        <v>332</v>
      </c>
      <c r="B333" s="522">
        <v>5802332</v>
      </c>
      <c r="C333" s="524" t="s">
        <v>2164</v>
      </c>
      <c r="D333" s="522" t="s">
        <v>2165</v>
      </c>
      <c r="E333" s="521" t="s">
        <v>2166</v>
      </c>
      <c r="F333" s="521" t="s">
        <v>2207</v>
      </c>
      <c r="G333" s="531" t="s">
        <v>2207</v>
      </c>
      <c r="H333" s="521" t="s">
        <v>643</v>
      </c>
      <c r="I333" s="521" t="s">
        <v>978</v>
      </c>
    </row>
    <row r="334" spans="1:9">
      <c r="A334" s="523">
        <v>333</v>
      </c>
      <c r="B334" s="522">
        <v>5802333</v>
      </c>
      <c r="C334" s="524" t="s">
        <v>2167</v>
      </c>
      <c r="D334" s="522" t="s">
        <v>2168</v>
      </c>
      <c r="E334" s="521" t="s">
        <v>2169</v>
      </c>
      <c r="F334" s="521" t="s">
        <v>2206</v>
      </c>
      <c r="G334" s="531" t="s">
        <v>2207</v>
      </c>
      <c r="H334" s="521" t="s">
        <v>643</v>
      </c>
      <c r="I334" s="521" t="s">
        <v>978</v>
      </c>
    </row>
    <row r="335" spans="1:9">
      <c r="A335" s="523">
        <v>334</v>
      </c>
      <c r="B335" s="522">
        <v>5802334</v>
      </c>
      <c r="C335" s="524" t="s">
        <v>2170</v>
      </c>
      <c r="D335" s="522" t="s">
        <v>2171</v>
      </c>
      <c r="E335" s="521" t="s">
        <v>2172</v>
      </c>
      <c r="F335" s="521" t="s">
        <v>2207</v>
      </c>
      <c r="G335" s="531" t="s">
        <v>2207</v>
      </c>
      <c r="H335" s="521" t="s">
        <v>643</v>
      </c>
      <c r="I335" s="521" t="s">
        <v>978</v>
      </c>
    </row>
    <row r="336" spans="1:9">
      <c r="A336" s="523">
        <v>335</v>
      </c>
      <c r="B336" s="522">
        <v>5802335</v>
      </c>
      <c r="C336" s="524" t="s">
        <v>2173</v>
      </c>
      <c r="D336" s="522" t="s">
        <v>2174</v>
      </c>
      <c r="E336" s="521" t="s">
        <v>2175</v>
      </c>
      <c r="F336" s="521" t="s">
        <v>2206</v>
      </c>
      <c r="G336" s="531" t="s">
        <v>2207</v>
      </c>
      <c r="H336" s="521" t="s">
        <v>643</v>
      </c>
      <c r="I336" s="521" t="s">
        <v>978</v>
      </c>
    </row>
    <row r="337" spans="1:9">
      <c r="A337" s="523">
        <v>336</v>
      </c>
      <c r="B337" s="522">
        <v>5802336</v>
      </c>
      <c r="C337" s="524" t="s">
        <v>2176</v>
      </c>
      <c r="D337" s="522" t="s">
        <v>2177</v>
      </c>
      <c r="E337" s="521" t="s">
        <v>2178</v>
      </c>
      <c r="F337" s="521" t="s">
        <v>2207</v>
      </c>
      <c r="G337" s="531" t="s">
        <v>2207</v>
      </c>
      <c r="H337" s="521" t="s">
        <v>643</v>
      </c>
      <c r="I337" s="521" t="s">
        <v>978</v>
      </c>
    </row>
    <row r="338" spans="1:9">
      <c r="A338" s="523">
        <v>337</v>
      </c>
      <c r="B338" s="522">
        <v>5802337</v>
      </c>
      <c r="C338" s="524" t="s">
        <v>2179</v>
      </c>
      <c r="D338" s="522" t="s">
        <v>2180</v>
      </c>
      <c r="E338" s="521" t="s">
        <v>2181</v>
      </c>
      <c r="F338" s="521" t="s">
        <v>2205</v>
      </c>
      <c r="G338" s="531" t="s">
        <v>2207</v>
      </c>
      <c r="H338" s="521" t="s">
        <v>643</v>
      </c>
      <c r="I338" s="521" t="s">
        <v>978</v>
      </c>
    </row>
    <row r="339" spans="1:9">
      <c r="A339" s="523">
        <v>338</v>
      </c>
      <c r="B339" s="522">
        <v>5802338</v>
      </c>
      <c r="C339" s="524" t="s">
        <v>2182</v>
      </c>
      <c r="D339" s="522" t="s">
        <v>2183</v>
      </c>
      <c r="E339" s="521" t="s">
        <v>2184</v>
      </c>
      <c r="F339" s="521" t="s">
        <v>2206</v>
      </c>
      <c r="G339" s="531" t="s">
        <v>2207</v>
      </c>
      <c r="H339" s="521" t="s">
        <v>643</v>
      </c>
      <c r="I339" s="521" t="s">
        <v>978</v>
      </c>
    </row>
    <row r="340" spans="1:9">
      <c r="A340" s="523">
        <v>339</v>
      </c>
      <c r="B340" s="522">
        <v>5802339</v>
      </c>
      <c r="C340" s="524" t="s">
        <v>2185</v>
      </c>
      <c r="D340" s="522" t="s">
        <v>2186</v>
      </c>
      <c r="E340" s="521" t="s">
        <v>2187</v>
      </c>
      <c r="F340" s="521" t="s">
        <v>2204</v>
      </c>
      <c r="G340" s="531" t="s">
        <v>2207</v>
      </c>
      <c r="H340" s="521" t="s">
        <v>643</v>
      </c>
      <c r="I340" s="521" t="s">
        <v>978</v>
      </c>
    </row>
    <row r="341" spans="1:9">
      <c r="A341" s="523">
        <v>340</v>
      </c>
      <c r="B341" s="522">
        <v>5802340</v>
      </c>
      <c r="C341" s="524" t="s">
        <v>2188</v>
      </c>
      <c r="D341" s="522" t="s">
        <v>2189</v>
      </c>
      <c r="E341" s="521" t="s">
        <v>2190</v>
      </c>
      <c r="F341" s="521" t="s">
        <v>2206</v>
      </c>
      <c r="G341" s="531" t="s">
        <v>2207</v>
      </c>
      <c r="H341" s="521" t="s">
        <v>643</v>
      </c>
      <c r="I341" s="521" t="s">
        <v>978</v>
      </c>
    </row>
    <row r="342" spans="1:9">
      <c r="A342" s="523">
        <v>341</v>
      </c>
      <c r="B342" s="522">
        <v>5802341</v>
      </c>
      <c r="C342" s="524" t="s">
        <v>2191</v>
      </c>
      <c r="D342" s="522" t="s">
        <v>2192</v>
      </c>
      <c r="E342" s="521" t="s">
        <v>2193</v>
      </c>
      <c r="F342" s="521" t="s">
        <v>2204</v>
      </c>
      <c r="G342" s="531" t="s">
        <v>2207</v>
      </c>
      <c r="H342" s="521" t="s">
        <v>643</v>
      </c>
      <c r="I342" s="521" t="s">
        <v>978</v>
      </c>
    </row>
    <row r="343" spans="1:9">
      <c r="A343" s="523">
        <v>342</v>
      </c>
      <c r="B343" s="522">
        <v>5802342</v>
      </c>
      <c r="C343" s="524" t="s">
        <v>2194</v>
      </c>
      <c r="D343" s="522" t="s">
        <v>2195</v>
      </c>
      <c r="E343" s="521" t="s">
        <v>2196</v>
      </c>
      <c r="F343" s="521" t="s">
        <v>2207</v>
      </c>
      <c r="G343" s="531" t="s">
        <v>2207</v>
      </c>
      <c r="H343" s="521" t="s">
        <v>643</v>
      </c>
      <c r="I343" s="521" t="s">
        <v>978</v>
      </c>
    </row>
    <row r="344" spans="1:9">
      <c r="A344" s="523">
        <v>343</v>
      </c>
      <c r="B344" s="522">
        <v>5802343</v>
      </c>
      <c r="C344" s="524" t="s">
        <v>2197</v>
      </c>
      <c r="D344" s="522" t="s">
        <v>2198</v>
      </c>
      <c r="E344" s="521" t="s">
        <v>2199</v>
      </c>
      <c r="F344" s="521" t="s">
        <v>2207</v>
      </c>
      <c r="G344" s="531" t="s">
        <v>2207</v>
      </c>
      <c r="H344" s="521" t="s">
        <v>643</v>
      </c>
      <c r="I344" s="521" t="s">
        <v>978</v>
      </c>
    </row>
    <row r="345" spans="1:9">
      <c r="A345" s="523">
        <v>344</v>
      </c>
      <c r="B345" s="522">
        <v>5802344</v>
      </c>
      <c r="C345" s="524" t="s">
        <v>2200</v>
      </c>
      <c r="D345" s="522" t="s">
        <v>2201</v>
      </c>
      <c r="E345" s="521" t="s">
        <v>2202</v>
      </c>
      <c r="F345" s="521" t="s">
        <v>2205</v>
      </c>
      <c r="G345" s="531" t="s">
        <v>2207</v>
      </c>
      <c r="H345" s="521" t="s">
        <v>643</v>
      </c>
      <c r="I345" s="521" t="s">
        <v>978</v>
      </c>
    </row>
    <row r="346" spans="1:9">
      <c r="A346" s="523"/>
      <c r="G346" s="530"/>
    </row>
    <row r="347" spans="1:9">
      <c r="A347" s="523"/>
    </row>
    <row r="348" spans="1:9">
      <c r="A348" s="523"/>
    </row>
    <row r="349" spans="1:9">
      <c r="A349" s="523"/>
    </row>
    <row r="350" spans="1:9">
      <c r="A350" s="523"/>
    </row>
    <row r="351" spans="1:9">
      <c r="A351" s="523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AJ6" activePane="bottomRight" state="frozen"/>
      <selection activeCell="B1" sqref="B1"/>
      <selection pane="topRight" activeCell="B1" sqref="B1"/>
      <selection pane="bottomLeft" activeCell="B1" sqref="B1"/>
      <selection pane="bottomRight" activeCell="R24" sqref="R2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76" t="s">
        <v>377</v>
      </c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676"/>
      <c r="AO1" s="676"/>
      <c r="AP1" s="676"/>
      <c r="AQ1" s="676"/>
      <c r="AR1" s="676"/>
      <c r="AS1" s="676"/>
      <c r="AT1" s="676"/>
      <c r="AU1" s="676"/>
      <c r="AV1" s="676"/>
      <c r="AW1" s="676"/>
      <c r="AX1" s="676"/>
      <c r="AY1" s="676"/>
      <c r="AZ1" s="676"/>
      <c r="BA1" s="676"/>
      <c r="BB1" s="676"/>
      <c r="BC1" s="676"/>
      <c r="BD1" s="676"/>
      <c r="BE1" s="114"/>
      <c r="BF1" s="114"/>
      <c r="BG1" s="114"/>
      <c r="BH1" s="114"/>
      <c r="BI1" s="114"/>
    </row>
    <row r="2" spans="1:61" ht="18" customHeight="1" thickBot="1">
      <c r="A2" s="114"/>
      <c r="B2" s="692" t="s">
        <v>0</v>
      </c>
      <c r="C2" s="692" t="s">
        <v>1</v>
      </c>
      <c r="D2" s="694" t="s">
        <v>2</v>
      </c>
      <c r="E2" s="357"/>
      <c r="F2" s="697" t="str">
        <f>"การวัดผลปลายปี รายวิชา "&amp;Home!E11&amp;" "&amp;Home!E12</f>
        <v>การวัดผลปลายปี รายวิชา สุขศึกษาและพลศึกษา พ 14101</v>
      </c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  <c r="T2" s="698"/>
      <c r="U2" s="698"/>
      <c r="V2" s="698"/>
      <c r="W2" s="698"/>
      <c r="X2" s="698"/>
      <c r="Y2" s="698"/>
      <c r="Z2" s="699"/>
      <c r="AA2" s="697" t="str">
        <f>F2</f>
        <v>การวัดผลปลายปี รายวิชา สุขศึกษาและพลศึกษา พ 14101</v>
      </c>
      <c r="AB2" s="698"/>
      <c r="AC2" s="698"/>
      <c r="AD2" s="698"/>
      <c r="AE2" s="698"/>
      <c r="AF2" s="698"/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9"/>
      <c r="AT2" s="685" t="s">
        <v>129</v>
      </c>
      <c r="AU2" s="686"/>
      <c r="AV2" s="686"/>
      <c r="AW2" s="686"/>
      <c r="AX2" s="686"/>
      <c r="AY2" s="686"/>
      <c r="AZ2" s="687"/>
      <c r="BA2" s="682" t="s">
        <v>131</v>
      </c>
      <c r="BB2" s="679" t="s">
        <v>130</v>
      </c>
      <c r="BC2" s="680" t="s">
        <v>60</v>
      </c>
      <c r="BD2" s="677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92"/>
      <c r="C3" s="692"/>
      <c r="D3" s="694"/>
      <c r="E3" s="358"/>
      <c r="F3" s="700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701"/>
      <c r="S3" s="701"/>
      <c r="T3" s="701"/>
      <c r="U3" s="701"/>
      <c r="V3" s="701"/>
      <c r="W3" s="701"/>
      <c r="X3" s="701"/>
      <c r="Y3" s="701"/>
      <c r="Z3" s="702"/>
      <c r="AA3" s="700" t="str">
        <f>F3</f>
        <v>คะแนนผลการเรียนรู้ตามตัวชี้วัด ภาคเรียนที่ 2</v>
      </c>
      <c r="AB3" s="701"/>
      <c r="AC3" s="701"/>
      <c r="AD3" s="701"/>
      <c r="AE3" s="701"/>
      <c r="AF3" s="701"/>
      <c r="AG3" s="701"/>
      <c r="AH3" s="701"/>
      <c r="AI3" s="701"/>
      <c r="AJ3" s="701"/>
      <c r="AK3" s="701"/>
      <c r="AL3" s="701"/>
      <c r="AM3" s="701"/>
      <c r="AN3" s="701"/>
      <c r="AO3" s="701"/>
      <c r="AP3" s="701"/>
      <c r="AQ3" s="701"/>
      <c r="AR3" s="369" t="s">
        <v>4</v>
      </c>
      <c r="AS3" s="63" t="s">
        <v>5</v>
      </c>
      <c r="AT3" s="688" t="s">
        <v>652</v>
      </c>
      <c r="AU3" s="689"/>
      <c r="AV3" s="689"/>
      <c r="AW3" s="690"/>
      <c r="AX3" s="691" t="s">
        <v>653</v>
      </c>
      <c r="AY3" s="690"/>
      <c r="AZ3" s="516" t="s">
        <v>5</v>
      </c>
      <c r="BA3" s="683"/>
      <c r="BB3" s="679"/>
      <c r="BC3" s="680"/>
      <c r="BD3" s="677"/>
      <c r="BE3" s="136"/>
      <c r="BF3" s="136"/>
      <c r="BG3" s="136"/>
      <c r="BH3" s="136"/>
      <c r="BI3" s="136"/>
    </row>
    <row r="4" spans="1:61" ht="18" customHeight="1">
      <c r="A4" s="114"/>
      <c r="B4" s="692"/>
      <c r="C4" s="692"/>
      <c r="D4" s="695"/>
      <c r="E4" s="338" t="str">
        <f>คะแนน1!E4</f>
        <v>ข้อที่</v>
      </c>
      <c r="F4" s="428" t="s">
        <v>2297</v>
      </c>
      <c r="G4" s="429" t="s">
        <v>2298</v>
      </c>
      <c r="H4" s="429" t="s">
        <v>2348</v>
      </c>
      <c r="I4" s="429" t="s">
        <v>2349</v>
      </c>
      <c r="J4" s="429" t="s">
        <v>2350</v>
      </c>
      <c r="K4" s="429" t="s">
        <v>2351</v>
      </c>
      <c r="L4" s="429" t="s">
        <v>2352</v>
      </c>
      <c r="M4" s="429" t="s">
        <v>2353</v>
      </c>
      <c r="N4" s="429" t="s">
        <v>2354</v>
      </c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0" t="s">
        <v>6</v>
      </c>
      <c r="AS4" s="66" t="s">
        <v>6</v>
      </c>
      <c r="AT4" s="508" t="s">
        <v>7</v>
      </c>
      <c r="AU4" s="509" t="s">
        <v>8</v>
      </c>
      <c r="AV4" s="510" t="s">
        <v>4</v>
      </c>
      <c r="AW4" s="506" t="s">
        <v>5</v>
      </c>
      <c r="AX4" s="506" t="str">
        <f>IF(เกณฑ์!F6="","",เกณฑ์!F6&amp;"%")</f>
        <v/>
      </c>
      <c r="AY4" s="506" t="s">
        <v>5</v>
      </c>
      <c r="AZ4" s="517" t="s">
        <v>6</v>
      </c>
      <c r="BA4" s="684"/>
      <c r="BB4" s="679"/>
      <c r="BC4" s="680"/>
      <c r="BD4" s="677"/>
      <c r="BE4" s="114"/>
      <c r="BF4" s="114"/>
      <c r="BG4" s="114"/>
      <c r="BH4" s="114"/>
      <c r="BI4" s="114"/>
    </row>
    <row r="5" spans="1:61" ht="18" customHeight="1" thickBot="1">
      <c r="A5" s="114"/>
      <c r="B5" s="693"/>
      <c r="C5" s="693"/>
      <c r="D5" s="696"/>
      <c r="E5" s="339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71">
        <f t="shared" ref="AR5:AR45" si="0">IF(SUM(F5:AQ5),SUM(F5:AQ5),"")</f>
        <v>90</v>
      </c>
      <c r="AS5" s="67">
        <f>Home!G15</f>
        <v>80</v>
      </c>
      <c r="AT5" s="511">
        <v>30</v>
      </c>
      <c r="AU5" s="512"/>
      <c r="AV5" s="513">
        <f>IF(SUM(AT5:AU5),SUM(AT5:AU5),"")</f>
        <v>30</v>
      </c>
      <c r="AW5" s="507">
        <f>(100-เกณฑ์!F6)/100*$AZ$5</f>
        <v>20</v>
      </c>
      <c r="AX5" s="512"/>
      <c r="AY5" s="507" t="str">
        <f>IF(เกณฑ์!F6="","",เกณฑ์!F6/100*$AZ$5)</f>
        <v/>
      </c>
      <c r="AZ5" s="518">
        <f>Home!G16</f>
        <v>20</v>
      </c>
      <c r="BA5" s="326">
        <f>SUM(AS5,AZ5)</f>
        <v>100</v>
      </c>
      <c r="BB5" s="362">
        <f>SUM(คะแนน1!BA5,BA5)/2</f>
        <v>100</v>
      </c>
      <c r="BC5" s="681"/>
      <c r="BD5" s="678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4">
        <f>IF(นักเรียน!C6="","",นักเรียน!C6)</f>
        <v>3154</v>
      </c>
      <c r="D6" s="703" t="str">
        <f>IF(นักเรียน!E6="","",นักเรียน!E6)</f>
        <v>เด็กชายศิวัฒน์  สาชิน</v>
      </c>
      <c r="E6" s="704"/>
      <c r="F6" s="10">
        <v>8</v>
      </c>
      <c r="G6" s="10">
        <v>7</v>
      </c>
      <c r="H6" s="10">
        <v>8</v>
      </c>
      <c r="I6" s="10">
        <v>8</v>
      </c>
      <c r="J6" s="10">
        <v>8</v>
      </c>
      <c r="K6" s="10">
        <v>9</v>
      </c>
      <c r="L6" s="10">
        <v>8</v>
      </c>
      <c r="M6" s="10">
        <v>7</v>
      </c>
      <c r="N6" s="10">
        <v>6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0">
        <f t="shared" si="0"/>
        <v>69</v>
      </c>
      <c r="AS6" s="361">
        <f t="shared" ref="AS6:AS45" si="1">IF(AR6="","",ROUND(AR6/$AR$5*$AS$5,0))</f>
        <v>61</v>
      </c>
      <c r="AT6" s="514">
        <v>18</v>
      </c>
      <c r="AU6" s="515"/>
      <c r="AV6" s="294">
        <f>IF(SUM(AT6:AU6),SUM(AT6:AU6),"")</f>
        <v>18</v>
      </c>
      <c r="AW6" s="336">
        <f>IF(AV6="","",ROUND(AV6/$AV$5*$AW$5,0))</f>
        <v>12</v>
      </c>
      <c r="AX6" s="515"/>
      <c r="AY6" s="520" t="str">
        <f>IF(AX6="","",ROUND(AX6/$AX$5*$AY$5,0))</f>
        <v/>
      </c>
      <c r="AZ6" s="519">
        <f>IF(SUM(AW6,AY6),SUM(AW6,AY6),"")</f>
        <v>12</v>
      </c>
      <c r="BA6" s="372">
        <f>IF(SUM(AS6,AZ6),SUM(AS6,AZ6),"")</f>
        <v>73</v>
      </c>
      <c r="BB6" s="363">
        <f>IF(ROUND(SUM(คะแนน1!BA6,BA6)/2,0),ROUND(SUM(คะแนน1!BA6,BA6)/2,0),"")</f>
        <v>72</v>
      </c>
      <c r="BC6" s="334" t="str">
        <f>IF(OR(นักเรียน!Q6="ออก",BB6=""),"",IF(เกณฑ์!$N$18="ACT",VLOOKUP(BB6,gradeact,5,TRUE),VLOOKUP(BB6,grade01,5,TRUE)))</f>
        <v>3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10">
        <v>9</v>
      </c>
      <c r="G7" s="10">
        <v>9</v>
      </c>
      <c r="H7" s="10">
        <v>9</v>
      </c>
      <c r="I7" s="10">
        <v>9</v>
      </c>
      <c r="J7" s="10">
        <v>9</v>
      </c>
      <c r="K7" s="10">
        <v>9</v>
      </c>
      <c r="L7" s="10">
        <v>9</v>
      </c>
      <c r="M7" s="10">
        <v>9</v>
      </c>
      <c r="N7" s="10">
        <v>9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0">
        <f t="shared" si="0"/>
        <v>81</v>
      </c>
      <c r="AS7" s="361">
        <f t="shared" si="1"/>
        <v>72</v>
      </c>
      <c r="AT7" s="508">
        <v>20</v>
      </c>
      <c r="AU7" s="509"/>
      <c r="AV7" s="510">
        <f>IF(SUM(AT7:AU7),SUM(AT7:AU7),"")</f>
        <v>20</v>
      </c>
      <c r="AW7" s="336">
        <f t="shared" ref="AW7:AW55" si="2">IF(AV7="","",ROUND(AV7/$AV$5*$AW$5,0))</f>
        <v>13</v>
      </c>
      <c r="AX7" s="509"/>
      <c r="AY7" s="520" t="str">
        <f t="shared" ref="AY7:AY55" si="3">IF(AX7="","",ROUND(AX7/$AX$5*$AY$5,0))</f>
        <v/>
      </c>
      <c r="AZ7" s="519">
        <f t="shared" ref="AZ7:AZ55" si="4">IF(SUM(AW7,AY7),SUM(AW7,AY7),"")</f>
        <v>13</v>
      </c>
      <c r="BA7" s="372">
        <f t="shared" ref="BA7:BA45" si="5">IF(SUM(AS7,AZ7),SUM(AS7,AZ7),"")</f>
        <v>85</v>
      </c>
      <c r="BB7" s="363">
        <f>IF(ROUND(SUM(คะแนน1!BA7,BA7)/2,0),ROUND(SUM(คะแนน1!BA7,BA7)/2,0),"")</f>
        <v>82</v>
      </c>
      <c r="BC7" s="334" t="str">
        <f>IF(OR(นักเรียน!Q7="ออก",BB7=""),"",IF(เกณฑ์!$N$18="ACT",VLOOKUP(BB7,gradeact,5,TRUE),VLOOKUP(BB7,grade01,5,TRUE)))</f>
        <v>4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10">
        <v>8</v>
      </c>
      <c r="G8" s="10">
        <v>8</v>
      </c>
      <c r="H8" s="10">
        <v>8</v>
      </c>
      <c r="I8" s="10">
        <v>9</v>
      </c>
      <c r="J8" s="10">
        <v>8</v>
      </c>
      <c r="K8" s="10">
        <v>9</v>
      </c>
      <c r="L8" s="10">
        <v>8</v>
      </c>
      <c r="M8" s="10">
        <v>7</v>
      </c>
      <c r="N8" s="10">
        <v>6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0">
        <f t="shared" si="0"/>
        <v>71</v>
      </c>
      <c r="AS8" s="361">
        <f t="shared" si="1"/>
        <v>63</v>
      </c>
      <c r="AT8" s="508">
        <v>17</v>
      </c>
      <c r="AU8" s="509"/>
      <c r="AV8" s="510">
        <f t="shared" ref="AV8:AV55" si="6">IF(SUM(AT8:AU8),SUM(AT8:AU8),"")</f>
        <v>17</v>
      </c>
      <c r="AW8" s="336">
        <f t="shared" si="2"/>
        <v>11</v>
      </c>
      <c r="AX8" s="509"/>
      <c r="AY8" s="520" t="str">
        <f t="shared" si="3"/>
        <v/>
      </c>
      <c r="AZ8" s="519">
        <f t="shared" si="4"/>
        <v>11</v>
      </c>
      <c r="BA8" s="372">
        <f t="shared" si="5"/>
        <v>74</v>
      </c>
      <c r="BB8" s="363">
        <f>IF(ROUND(SUM(คะแนน1!BA8,BA8)/2,0),ROUND(SUM(คะแนน1!BA8,BA8)/2,0),"")</f>
        <v>76</v>
      </c>
      <c r="BC8" s="334" t="str">
        <f>IF(OR(นักเรียน!Q8="ออก",BB8=""),"",IF(เกณฑ์!$N$18="ACT",VLOOKUP(BB8,gradeact,5,TRUE),VLOOKUP(BB8,grade01,5,TRUE)))</f>
        <v>3.5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10">
        <v>7</v>
      </c>
      <c r="G9" s="10">
        <v>8</v>
      </c>
      <c r="H9" s="10">
        <v>7</v>
      </c>
      <c r="I9" s="10">
        <v>9</v>
      </c>
      <c r="J9" s="10">
        <v>8</v>
      </c>
      <c r="K9" s="10">
        <v>7</v>
      </c>
      <c r="L9" s="10">
        <v>8</v>
      </c>
      <c r="M9" s="10">
        <v>9</v>
      </c>
      <c r="N9" s="10">
        <v>7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0">
        <f t="shared" si="0"/>
        <v>70</v>
      </c>
      <c r="AS9" s="361">
        <f t="shared" si="1"/>
        <v>62</v>
      </c>
      <c r="AT9" s="508">
        <v>18</v>
      </c>
      <c r="AU9" s="509"/>
      <c r="AV9" s="510">
        <f t="shared" si="6"/>
        <v>18</v>
      </c>
      <c r="AW9" s="336">
        <f t="shared" si="2"/>
        <v>12</v>
      </c>
      <c r="AX9" s="509"/>
      <c r="AY9" s="520" t="str">
        <f t="shared" si="3"/>
        <v/>
      </c>
      <c r="AZ9" s="519">
        <f t="shared" si="4"/>
        <v>12</v>
      </c>
      <c r="BA9" s="372">
        <f t="shared" si="5"/>
        <v>74</v>
      </c>
      <c r="BB9" s="363">
        <f>IF(ROUND(SUM(คะแนน1!BA9,BA9)/2,0),ROUND(SUM(คะแนน1!BA9,BA9)/2,0),"")</f>
        <v>73</v>
      </c>
      <c r="BC9" s="334" t="str">
        <f>IF(OR(นักเรียน!Q9="ออก",BB9=""),"",IF(เกณฑ์!$N$18="ACT",VLOOKUP(BB9,gradeact,5,TRUE),VLOOKUP(BB9,grade01,5,TRUE)))</f>
        <v>3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10">
        <v>7</v>
      </c>
      <c r="G10" s="10">
        <v>8</v>
      </c>
      <c r="H10" s="10">
        <v>8</v>
      </c>
      <c r="I10" s="10">
        <v>8</v>
      </c>
      <c r="J10" s="10">
        <v>8</v>
      </c>
      <c r="K10" s="10">
        <v>8</v>
      </c>
      <c r="L10" s="10">
        <v>8</v>
      </c>
      <c r="M10" s="10">
        <v>8</v>
      </c>
      <c r="N10" s="10">
        <v>8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0">
        <f t="shared" si="0"/>
        <v>71</v>
      </c>
      <c r="AS10" s="361">
        <f t="shared" si="1"/>
        <v>63</v>
      </c>
      <c r="AT10" s="508">
        <v>16</v>
      </c>
      <c r="AU10" s="509"/>
      <c r="AV10" s="510">
        <f t="shared" si="6"/>
        <v>16</v>
      </c>
      <c r="AW10" s="336">
        <f t="shared" si="2"/>
        <v>11</v>
      </c>
      <c r="AX10" s="509"/>
      <c r="AY10" s="520" t="str">
        <f t="shared" si="3"/>
        <v/>
      </c>
      <c r="AZ10" s="519">
        <f t="shared" si="4"/>
        <v>11</v>
      </c>
      <c r="BA10" s="372">
        <f t="shared" si="5"/>
        <v>74</v>
      </c>
      <c r="BB10" s="363">
        <f>IF(ROUND(SUM(คะแนน1!BA10,BA10)/2,0),ROUND(SUM(คะแนน1!BA10,BA10)/2,0),"")</f>
        <v>70</v>
      </c>
      <c r="BC10" s="334" t="str">
        <f>IF(OR(นักเรียน!Q10="ออก",BB10=""),"",IF(เกณฑ์!$N$18="ACT",VLOOKUP(BB10,gradeact,5,TRUE),VLOOKUP(BB10,grade01,5,TRUE)))</f>
        <v>3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10">
        <v>6</v>
      </c>
      <c r="G11" s="10">
        <v>8</v>
      </c>
      <c r="H11" s="10">
        <v>8</v>
      </c>
      <c r="I11" s="10">
        <v>8</v>
      </c>
      <c r="J11" s="10">
        <v>8</v>
      </c>
      <c r="K11" s="10">
        <v>9</v>
      </c>
      <c r="L11" s="10">
        <v>8</v>
      </c>
      <c r="M11" s="10">
        <v>7</v>
      </c>
      <c r="N11" s="10">
        <v>6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0">
        <f t="shared" si="0"/>
        <v>68</v>
      </c>
      <c r="AS11" s="361">
        <f t="shared" si="1"/>
        <v>60</v>
      </c>
      <c r="AT11" s="508">
        <v>17</v>
      </c>
      <c r="AU11" s="509"/>
      <c r="AV11" s="510">
        <f t="shared" si="6"/>
        <v>17</v>
      </c>
      <c r="AW11" s="336">
        <f t="shared" si="2"/>
        <v>11</v>
      </c>
      <c r="AX11" s="509"/>
      <c r="AY11" s="520" t="str">
        <f t="shared" si="3"/>
        <v/>
      </c>
      <c r="AZ11" s="519">
        <f t="shared" si="4"/>
        <v>11</v>
      </c>
      <c r="BA11" s="372">
        <f t="shared" si="5"/>
        <v>71</v>
      </c>
      <c r="BB11" s="363">
        <f>IF(ROUND(SUM(คะแนน1!BA11,BA11)/2,0),ROUND(SUM(คะแนน1!BA11,BA11)/2,0),"")</f>
        <v>71</v>
      </c>
      <c r="BC11" s="334" t="str">
        <f>IF(OR(นักเรียน!Q11="ออก",BB11=""),"",IF(เกณฑ์!$N$18="ACT",VLOOKUP(BB11,gradeact,5,TRUE),VLOOKUP(BB11,grade01,5,TRUE)))</f>
        <v>3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10">
        <v>8</v>
      </c>
      <c r="G12" s="10">
        <v>8</v>
      </c>
      <c r="H12" s="10">
        <v>7</v>
      </c>
      <c r="I12" s="10">
        <v>8</v>
      </c>
      <c r="J12" s="10">
        <v>8</v>
      </c>
      <c r="K12" s="10">
        <v>8</v>
      </c>
      <c r="L12" s="10">
        <v>9</v>
      </c>
      <c r="M12" s="10">
        <v>8</v>
      </c>
      <c r="N12" s="10">
        <v>8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0">
        <f t="shared" si="0"/>
        <v>72</v>
      </c>
      <c r="AS12" s="361">
        <f t="shared" si="1"/>
        <v>64</v>
      </c>
      <c r="AT12" s="508">
        <v>18</v>
      </c>
      <c r="AU12" s="509"/>
      <c r="AV12" s="510">
        <f t="shared" si="6"/>
        <v>18</v>
      </c>
      <c r="AW12" s="336">
        <f t="shared" si="2"/>
        <v>12</v>
      </c>
      <c r="AX12" s="509"/>
      <c r="AY12" s="520" t="str">
        <f t="shared" si="3"/>
        <v/>
      </c>
      <c r="AZ12" s="519">
        <f t="shared" si="4"/>
        <v>12</v>
      </c>
      <c r="BA12" s="372">
        <f t="shared" si="5"/>
        <v>76</v>
      </c>
      <c r="BB12" s="363">
        <f>IF(ROUND(SUM(คะแนน1!BA12,BA12)/2,0),ROUND(SUM(คะแนน1!BA12,BA12)/2,0),"")</f>
        <v>75</v>
      </c>
      <c r="BC12" s="334" t="str">
        <f>IF(OR(นักเรียน!Q12="ออก",BB12=""),"",IF(เกณฑ์!$N$18="ACT",VLOOKUP(BB12,gradeact,5,TRUE),VLOOKUP(BB12,grade01,5,TRUE)))</f>
        <v>3.5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10">
        <v>7</v>
      </c>
      <c r="G13" s="10">
        <v>8</v>
      </c>
      <c r="H13" s="10">
        <v>8</v>
      </c>
      <c r="I13" s="10">
        <v>9</v>
      </c>
      <c r="J13" s="10">
        <v>8</v>
      </c>
      <c r="K13" s="10">
        <v>8</v>
      </c>
      <c r="L13" s="10">
        <v>9</v>
      </c>
      <c r="M13" s="10">
        <v>8</v>
      </c>
      <c r="N13" s="10">
        <v>8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0">
        <f t="shared" si="0"/>
        <v>73</v>
      </c>
      <c r="AS13" s="361">
        <f t="shared" si="1"/>
        <v>65</v>
      </c>
      <c r="AT13" s="508">
        <v>16</v>
      </c>
      <c r="AU13" s="509"/>
      <c r="AV13" s="510">
        <f t="shared" si="6"/>
        <v>16</v>
      </c>
      <c r="AW13" s="336">
        <f t="shared" si="2"/>
        <v>11</v>
      </c>
      <c r="AX13" s="509"/>
      <c r="AY13" s="520" t="str">
        <f t="shared" si="3"/>
        <v/>
      </c>
      <c r="AZ13" s="519">
        <f t="shared" si="4"/>
        <v>11</v>
      </c>
      <c r="BA13" s="372">
        <f t="shared" si="5"/>
        <v>76</v>
      </c>
      <c r="BB13" s="363">
        <f>IF(ROUND(SUM(คะแนน1!BA13,BA13)/2,0),ROUND(SUM(คะแนน1!BA13,BA13)/2,0),"")</f>
        <v>73</v>
      </c>
      <c r="BC13" s="334" t="str">
        <f>IF(OR(นักเรียน!Q13="ออก",BB13=""),"",IF(เกณฑ์!$N$18="ACT",VLOOKUP(BB13,gradeact,5,TRUE),VLOOKUP(BB13,grade01,5,TRUE)))</f>
        <v>3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10">
        <v>8</v>
      </c>
      <c r="G14" s="10">
        <v>8</v>
      </c>
      <c r="H14" s="10">
        <v>8</v>
      </c>
      <c r="I14" s="10">
        <v>8</v>
      </c>
      <c r="J14" s="10">
        <v>8</v>
      </c>
      <c r="K14" s="10">
        <v>8</v>
      </c>
      <c r="L14" s="10">
        <v>8</v>
      </c>
      <c r="M14" s="10">
        <v>8</v>
      </c>
      <c r="N14" s="10">
        <v>8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0">
        <f t="shared" si="0"/>
        <v>72</v>
      </c>
      <c r="AS14" s="361">
        <f t="shared" si="1"/>
        <v>64</v>
      </c>
      <c r="AT14" s="508">
        <v>25</v>
      </c>
      <c r="AU14" s="509"/>
      <c r="AV14" s="510">
        <f t="shared" si="6"/>
        <v>25</v>
      </c>
      <c r="AW14" s="336">
        <f t="shared" si="2"/>
        <v>17</v>
      </c>
      <c r="AX14" s="509"/>
      <c r="AY14" s="520" t="str">
        <f t="shared" si="3"/>
        <v/>
      </c>
      <c r="AZ14" s="519">
        <f t="shared" si="4"/>
        <v>17</v>
      </c>
      <c r="BA14" s="372">
        <f t="shared" si="5"/>
        <v>81</v>
      </c>
      <c r="BB14" s="363">
        <f>IF(ROUND(SUM(คะแนน1!BA14,BA14)/2,0),ROUND(SUM(คะแนน1!BA14,BA14)/2,0),"")</f>
        <v>77</v>
      </c>
      <c r="BC14" s="334" t="str">
        <f>IF(OR(นักเรียน!Q14="ออก",BB14=""),"",IF(เกณฑ์!$N$18="ACT",VLOOKUP(BB14,gradeact,5,TRUE),VLOOKUP(BB14,grade01,5,TRUE)))</f>
        <v>3.5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10">
        <v>9</v>
      </c>
      <c r="G15" s="10">
        <v>9</v>
      </c>
      <c r="H15" s="10">
        <v>9</v>
      </c>
      <c r="I15" s="10">
        <v>9</v>
      </c>
      <c r="J15" s="10">
        <v>9</v>
      </c>
      <c r="K15" s="10">
        <v>9</v>
      </c>
      <c r="L15" s="10">
        <v>8</v>
      </c>
      <c r="M15" s="10">
        <v>8</v>
      </c>
      <c r="N15" s="10">
        <v>8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0">
        <f t="shared" si="0"/>
        <v>78</v>
      </c>
      <c r="AS15" s="361">
        <f t="shared" si="1"/>
        <v>69</v>
      </c>
      <c r="AT15" s="508">
        <v>29</v>
      </c>
      <c r="AU15" s="509"/>
      <c r="AV15" s="510">
        <f t="shared" si="6"/>
        <v>29</v>
      </c>
      <c r="AW15" s="336">
        <f t="shared" si="2"/>
        <v>19</v>
      </c>
      <c r="AX15" s="509"/>
      <c r="AY15" s="520" t="str">
        <f t="shared" si="3"/>
        <v/>
      </c>
      <c r="AZ15" s="519">
        <f t="shared" si="4"/>
        <v>19</v>
      </c>
      <c r="BA15" s="372">
        <f t="shared" si="5"/>
        <v>88</v>
      </c>
      <c r="BB15" s="363">
        <f>IF(ROUND(SUM(คะแนน1!BA15,BA15)/2,0),ROUND(SUM(คะแนน1!BA15,BA15)/2,0),"")</f>
        <v>88</v>
      </c>
      <c r="BC15" s="334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10">
        <v>8</v>
      </c>
      <c r="G16" s="10">
        <v>8</v>
      </c>
      <c r="H16" s="10">
        <v>8</v>
      </c>
      <c r="I16" s="10">
        <v>9</v>
      </c>
      <c r="J16" s="10">
        <v>9</v>
      </c>
      <c r="K16" s="10">
        <v>9</v>
      </c>
      <c r="L16" s="10">
        <v>9</v>
      </c>
      <c r="M16" s="10">
        <v>9</v>
      </c>
      <c r="N16" s="10">
        <v>9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0">
        <f t="shared" si="0"/>
        <v>78</v>
      </c>
      <c r="AS16" s="361">
        <f t="shared" si="1"/>
        <v>69</v>
      </c>
      <c r="AT16" s="508">
        <v>21</v>
      </c>
      <c r="AU16" s="509"/>
      <c r="AV16" s="510">
        <f t="shared" si="6"/>
        <v>21</v>
      </c>
      <c r="AW16" s="336">
        <f t="shared" si="2"/>
        <v>14</v>
      </c>
      <c r="AX16" s="509"/>
      <c r="AY16" s="520" t="str">
        <f t="shared" si="3"/>
        <v/>
      </c>
      <c r="AZ16" s="519">
        <f t="shared" si="4"/>
        <v>14</v>
      </c>
      <c r="BA16" s="372">
        <f t="shared" si="5"/>
        <v>83</v>
      </c>
      <c r="BB16" s="363">
        <f>IF(ROUND(SUM(คะแนน1!BA16,BA16)/2,0),ROUND(SUM(คะแนน1!BA16,BA16)/2,0),"")</f>
        <v>80</v>
      </c>
      <c r="BC16" s="334" t="str">
        <f>IF(OR(นักเรียน!Q16="ออก",BB16=""),"",IF(เกณฑ์!$N$18="ACT",VLOOKUP(BB16,gradeact,5,TRUE),VLOOKUP(BB16,grade01,5,TRUE)))</f>
        <v>4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10">
        <v>8</v>
      </c>
      <c r="G17" s="10">
        <v>8</v>
      </c>
      <c r="H17" s="10">
        <v>9</v>
      </c>
      <c r="I17" s="10">
        <v>9</v>
      </c>
      <c r="J17" s="10">
        <v>9</v>
      </c>
      <c r="K17" s="10">
        <v>8</v>
      </c>
      <c r="L17" s="10">
        <v>9</v>
      </c>
      <c r="M17" s="10">
        <v>8</v>
      </c>
      <c r="N17" s="10">
        <v>8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0">
        <f t="shared" si="0"/>
        <v>76</v>
      </c>
      <c r="AS17" s="361">
        <f t="shared" si="1"/>
        <v>68</v>
      </c>
      <c r="AT17" s="508">
        <v>28</v>
      </c>
      <c r="AU17" s="509"/>
      <c r="AV17" s="510">
        <f t="shared" si="6"/>
        <v>28</v>
      </c>
      <c r="AW17" s="336">
        <f t="shared" si="2"/>
        <v>19</v>
      </c>
      <c r="AX17" s="509"/>
      <c r="AY17" s="520" t="str">
        <f t="shared" si="3"/>
        <v/>
      </c>
      <c r="AZ17" s="519">
        <f t="shared" si="4"/>
        <v>19</v>
      </c>
      <c r="BA17" s="372">
        <f t="shared" si="5"/>
        <v>87</v>
      </c>
      <c r="BB17" s="363">
        <f>IF(ROUND(SUM(คะแนน1!BA17,BA17)/2,0),ROUND(SUM(คะแนน1!BA17,BA17)/2,0),"")</f>
        <v>85</v>
      </c>
      <c r="BC17" s="334" t="str">
        <f>IF(OR(นักเรียน!Q17="ออก",BB17=""),"",IF(เกณฑ์!$N$18="ACT",VLOOKUP(BB17,gradeact,5,TRUE),VLOOKUP(BB17,grade01,5,TRUE)))</f>
        <v>4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10">
        <v>8</v>
      </c>
      <c r="G18" s="10">
        <v>8</v>
      </c>
      <c r="H18" s="10">
        <v>9</v>
      </c>
      <c r="I18" s="10">
        <v>8</v>
      </c>
      <c r="J18" s="10">
        <v>9</v>
      </c>
      <c r="K18" s="10">
        <v>8</v>
      </c>
      <c r="L18" s="10">
        <v>9</v>
      </c>
      <c r="M18" s="10">
        <v>8</v>
      </c>
      <c r="N18" s="10">
        <v>7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0">
        <f t="shared" si="0"/>
        <v>74</v>
      </c>
      <c r="AS18" s="361">
        <f t="shared" si="1"/>
        <v>66</v>
      </c>
      <c r="AT18" s="508">
        <v>27</v>
      </c>
      <c r="AU18" s="509"/>
      <c r="AV18" s="510">
        <f t="shared" si="6"/>
        <v>27</v>
      </c>
      <c r="AW18" s="336">
        <f t="shared" si="2"/>
        <v>18</v>
      </c>
      <c r="AX18" s="509"/>
      <c r="AY18" s="520" t="str">
        <f t="shared" si="3"/>
        <v/>
      </c>
      <c r="AZ18" s="519">
        <f t="shared" si="4"/>
        <v>18</v>
      </c>
      <c r="BA18" s="372">
        <f t="shared" si="5"/>
        <v>84</v>
      </c>
      <c r="BB18" s="363">
        <f>IF(ROUND(SUM(คะแนน1!BA18,BA18)/2,0),ROUND(SUM(คะแนน1!BA18,BA18)/2,0),"")</f>
        <v>83</v>
      </c>
      <c r="BC18" s="334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10">
        <v>9</v>
      </c>
      <c r="G19" s="10">
        <v>8</v>
      </c>
      <c r="H19" s="10">
        <v>8</v>
      </c>
      <c r="I19" s="10">
        <v>9</v>
      </c>
      <c r="J19" s="10">
        <v>9</v>
      </c>
      <c r="K19" s="10">
        <v>9</v>
      </c>
      <c r="L19" s="10">
        <v>9</v>
      </c>
      <c r="M19" s="10">
        <v>9</v>
      </c>
      <c r="N19" s="10">
        <v>9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0">
        <f t="shared" si="0"/>
        <v>79</v>
      </c>
      <c r="AS19" s="361">
        <f t="shared" si="1"/>
        <v>70</v>
      </c>
      <c r="AT19" s="508">
        <v>28</v>
      </c>
      <c r="AU19" s="509"/>
      <c r="AV19" s="510">
        <f t="shared" si="6"/>
        <v>28</v>
      </c>
      <c r="AW19" s="336">
        <f t="shared" si="2"/>
        <v>19</v>
      </c>
      <c r="AX19" s="509"/>
      <c r="AY19" s="520" t="str">
        <f t="shared" si="3"/>
        <v/>
      </c>
      <c r="AZ19" s="519">
        <f t="shared" si="4"/>
        <v>19</v>
      </c>
      <c r="BA19" s="372">
        <f t="shared" si="5"/>
        <v>89</v>
      </c>
      <c r="BB19" s="363">
        <f>IF(ROUND(SUM(คะแนน1!BA19,BA19)/2,0),ROUND(SUM(คะแนน1!BA19,BA19)/2,0),"")</f>
        <v>87</v>
      </c>
      <c r="BC19" s="334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10">
        <v>8</v>
      </c>
      <c r="G20" s="10">
        <v>9</v>
      </c>
      <c r="H20" s="10">
        <v>9</v>
      </c>
      <c r="I20" s="10">
        <v>9</v>
      </c>
      <c r="J20" s="10">
        <v>9</v>
      </c>
      <c r="K20" s="10">
        <v>9</v>
      </c>
      <c r="L20" s="10">
        <v>9</v>
      </c>
      <c r="M20" s="10">
        <v>9</v>
      </c>
      <c r="N20" s="10">
        <v>8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0">
        <f t="shared" si="0"/>
        <v>79</v>
      </c>
      <c r="AS20" s="361">
        <f t="shared" si="1"/>
        <v>70</v>
      </c>
      <c r="AT20" s="508">
        <v>27</v>
      </c>
      <c r="AU20" s="509"/>
      <c r="AV20" s="510">
        <f t="shared" si="6"/>
        <v>27</v>
      </c>
      <c r="AW20" s="336">
        <f t="shared" si="2"/>
        <v>18</v>
      </c>
      <c r="AX20" s="509"/>
      <c r="AY20" s="520" t="str">
        <f t="shared" si="3"/>
        <v/>
      </c>
      <c r="AZ20" s="519">
        <f t="shared" si="4"/>
        <v>18</v>
      </c>
      <c r="BA20" s="372">
        <f t="shared" si="5"/>
        <v>88</v>
      </c>
      <c r="BB20" s="363">
        <f>IF(ROUND(SUM(คะแนน1!BA20,BA20)/2,0),ROUND(SUM(คะแนน1!BA20,BA20)/2,0),"")</f>
        <v>89</v>
      </c>
      <c r="BC20" s="334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10">
        <v>8</v>
      </c>
      <c r="G21" s="10">
        <v>9</v>
      </c>
      <c r="H21" s="10">
        <v>8</v>
      </c>
      <c r="I21" s="10">
        <v>9</v>
      </c>
      <c r="J21" s="10">
        <v>8</v>
      </c>
      <c r="K21" s="10">
        <v>9</v>
      </c>
      <c r="L21" s="10">
        <v>9</v>
      </c>
      <c r="M21" s="10">
        <v>9</v>
      </c>
      <c r="N21" s="10">
        <v>9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0">
        <f t="shared" si="0"/>
        <v>78</v>
      </c>
      <c r="AS21" s="361">
        <f t="shared" si="1"/>
        <v>69</v>
      </c>
      <c r="AT21" s="508">
        <v>24</v>
      </c>
      <c r="AU21" s="509"/>
      <c r="AV21" s="510">
        <f t="shared" si="6"/>
        <v>24</v>
      </c>
      <c r="AW21" s="336">
        <f t="shared" si="2"/>
        <v>16</v>
      </c>
      <c r="AX21" s="509"/>
      <c r="AY21" s="520" t="str">
        <f t="shared" si="3"/>
        <v/>
      </c>
      <c r="AZ21" s="519">
        <f t="shared" si="4"/>
        <v>16</v>
      </c>
      <c r="BA21" s="372">
        <f t="shared" si="5"/>
        <v>85</v>
      </c>
      <c r="BB21" s="363">
        <f>IF(ROUND(SUM(คะแนน1!BA21,BA21)/2,0),ROUND(SUM(คะแนน1!BA21,BA21)/2,0),"")</f>
        <v>80</v>
      </c>
      <c r="BC21" s="334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10">
        <v>8</v>
      </c>
      <c r="G22" s="10">
        <v>8</v>
      </c>
      <c r="H22" s="10">
        <v>8</v>
      </c>
      <c r="I22" s="10">
        <v>8</v>
      </c>
      <c r="J22" s="10">
        <v>8</v>
      </c>
      <c r="K22" s="10">
        <v>8</v>
      </c>
      <c r="L22" s="10">
        <v>9</v>
      </c>
      <c r="M22" s="10">
        <v>7</v>
      </c>
      <c r="N22" s="10">
        <v>9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0">
        <f t="shared" si="0"/>
        <v>73</v>
      </c>
      <c r="AS22" s="361">
        <f t="shared" si="1"/>
        <v>65</v>
      </c>
      <c r="AT22" s="508">
        <v>16</v>
      </c>
      <c r="AU22" s="509"/>
      <c r="AV22" s="510">
        <f t="shared" si="6"/>
        <v>16</v>
      </c>
      <c r="AW22" s="336">
        <f t="shared" si="2"/>
        <v>11</v>
      </c>
      <c r="AX22" s="509"/>
      <c r="AY22" s="520" t="str">
        <f t="shared" si="3"/>
        <v/>
      </c>
      <c r="AZ22" s="519">
        <f t="shared" si="4"/>
        <v>11</v>
      </c>
      <c r="BA22" s="372">
        <f t="shared" si="5"/>
        <v>76</v>
      </c>
      <c r="BB22" s="363">
        <f>IF(ROUND(SUM(คะแนน1!BA22,BA22)/2,0),ROUND(SUM(คะแนน1!BA22,BA22)/2,0),"")</f>
        <v>75</v>
      </c>
      <c r="BC22" s="334" t="str">
        <f>IF(OR(นักเรียน!Q22="ออก",BB22=""),"",IF(เกณฑ์!$N$18="ACT",VLOOKUP(BB22,gradeact,5,TRUE),VLOOKUP(BB22,grade01,5,TRUE)))</f>
        <v>3.5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 มณีอินทร์</v>
      </c>
      <c r="E23" s="675"/>
      <c r="F23" s="10">
        <v>8</v>
      </c>
      <c r="G23" s="10">
        <v>8</v>
      </c>
      <c r="H23" s="10">
        <v>8</v>
      </c>
      <c r="I23" s="10">
        <v>7</v>
      </c>
      <c r="J23" s="10">
        <v>8</v>
      </c>
      <c r="K23" s="10">
        <v>9</v>
      </c>
      <c r="L23" s="10">
        <v>8</v>
      </c>
      <c r="M23" s="10">
        <v>7</v>
      </c>
      <c r="N23" s="10">
        <v>8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0">
        <f t="shared" si="0"/>
        <v>71</v>
      </c>
      <c r="AS23" s="361">
        <f t="shared" si="1"/>
        <v>63</v>
      </c>
      <c r="AT23" s="508">
        <v>26</v>
      </c>
      <c r="AU23" s="509"/>
      <c r="AV23" s="510">
        <f t="shared" si="6"/>
        <v>26</v>
      </c>
      <c r="AW23" s="336">
        <f t="shared" si="2"/>
        <v>17</v>
      </c>
      <c r="AX23" s="509"/>
      <c r="AY23" s="520" t="str">
        <f t="shared" si="3"/>
        <v/>
      </c>
      <c r="AZ23" s="519">
        <f t="shared" si="4"/>
        <v>17</v>
      </c>
      <c r="BA23" s="372">
        <f t="shared" si="5"/>
        <v>80</v>
      </c>
      <c r="BB23" s="363">
        <f>IF(ROUND(SUM(คะแนน1!BA23,BA23)/2,0),ROUND(SUM(คะแนน1!BA23,BA23)/2,0),"")</f>
        <v>82</v>
      </c>
      <c r="BC23" s="334" t="str">
        <f>IF(OR(นักเรียน!Q23="ออก",BB23=""),"",IF(เกณฑ์!$N$18="ACT",VLOOKUP(BB23,gradeact,5,TRUE),VLOOKUP(BB23,grade01,5,TRUE)))</f>
        <v>4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0" t="str">
        <f t="shared" si="0"/>
        <v/>
      </c>
      <c r="AS24" s="361" t="str">
        <f t="shared" si="1"/>
        <v/>
      </c>
      <c r="AT24" s="508"/>
      <c r="AU24" s="509"/>
      <c r="AV24" s="510" t="str">
        <f t="shared" si="6"/>
        <v/>
      </c>
      <c r="AW24" s="336" t="str">
        <f t="shared" si="2"/>
        <v/>
      </c>
      <c r="AX24" s="509"/>
      <c r="AY24" s="520" t="str">
        <f t="shared" si="3"/>
        <v/>
      </c>
      <c r="AZ24" s="519" t="str">
        <f t="shared" si="4"/>
        <v/>
      </c>
      <c r="BA24" s="372" t="str">
        <f t="shared" si="5"/>
        <v/>
      </c>
      <c r="BB24" s="363" t="str">
        <f>IF(ROUND(SUM(คะแนน1!BA24,BA24)/2,0),ROUND(SUM(คะแนน1!BA24,BA24)/2,0),"")</f>
        <v/>
      </c>
      <c r="BC24" s="334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0" t="str">
        <f t="shared" si="0"/>
        <v/>
      </c>
      <c r="AS25" s="361" t="str">
        <f t="shared" si="1"/>
        <v/>
      </c>
      <c r="AT25" s="508"/>
      <c r="AU25" s="509"/>
      <c r="AV25" s="510" t="str">
        <f t="shared" si="6"/>
        <v/>
      </c>
      <c r="AW25" s="336" t="str">
        <f t="shared" si="2"/>
        <v/>
      </c>
      <c r="AX25" s="509"/>
      <c r="AY25" s="520" t="str">
        <f t="shared" si="3"/>
        <v/>
      </c>
      <c r="AZ25" s="519" t="str">
        <f t="shared" si="4"/>
        <v/>
      </c>
      <c r="BA25" s="372" t="str">
        <f t="shared" si="5"/>
        <v/>
      </c>
      <c r="BB25" s="363" t="str">
        <f>IF(ROUND(SUM(คะแนน1!BA25,BA25)/2,0),ROUND(SUM(คะแนน1!BA25,BA25)/2,0),"")</f>
        <v/>
      </c>
      <c r="BC25" s="334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0" t="str">
        <f t="shared" si="0"/>
        <v/>
      </c>
      <c r="AS26" s="361" t="str">
        <f t="shared" si="1"/>
        <v/>
      </c>
      <c r="AT26" s="508"/>
      <c r="AU26" s="509"/>
      <c r="AV26" s="510" t="str">
        <f t="shared" si="6"/>
        <v/>
      </c>
      <c r="AW26" s="336" t="str">
        <f t="shared" si="2"/>
        <v/>
      </c>
      <c r="AX26" s="509"/>
      <c r="AY26" s="520" t="str">
        <f t="shared" si="3"/>
        <v/>
      </c>
      <c r="AZ26" s="519" t="str">
        <f t="shared" si="4"/>
        <v/>
      </c>
      <c r="BA26" s="372" t="str">
        <f t="shared" si="5"/>
        <v/>
      </c>
      <c r="BB26" s="363" t="str">
        <f>IF(ROUND(SUM(คะแนน1!BA26,BA26)/2,0),ROUND(SUM(คะแนน1!BA26,BA26)/2,0),"")</f>
        <v/>
      </c>
      <c r="BC26" s="334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0" t="str">
        <f t="shared" si="0"/>
        <v/>
      </c>
      <c r="AS27" s="361" t="str">
        <f t="shared" si="1"/>
        <v/>
      </c>
      <c r="AT27" s="508"/>
      <c r="AU27" s="509"/>
      <c r="AV27" s="510" t="str">
        <f t="shared" si="6"/>
        <v/>
      </c>
      <c r="AW27" s="336" t="str">
        <f t="shared" si="2"/>
        <v/>
      </c>
      <c r="AX27" s="509"/>
      <c r="AY27" s="520" t="str">
        <f t="shared" si="3"/>
        <v/>
      </c>
      <c r="AZ27" s="519" t="str">
        <f t="shared" si="4"/>
        <v/>
      </c>
      <c r="BA27" s="372" t="str">
        <f t="shared" si="5"/>
        <v/>
      </c>
      <c r="BB27" s="363" t="str">
        <f>IF(ROUND(SUM(คะแนน1!BA27,BA27)/2,0),ROUND(SUM(คะแนน1!BA27,BA27)/2,0),"")</f>
        <v/>
      </c>
      <c r="BC27" s="334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0" t="str">
        <f t="shared" si="0"/>
        <v/>
      </c>
      <c r="AS28" s="361" t="str">
        <f t="shared" si="1"/>
        <v/>
      </c>
      <c r="AT28" s="508"/>
      <c r="AU28" s="509"/>
      <c r="AV28" s="510" t="str">
        <f t="shared" si="6"/>
        <v/>
      </c>
      <c r="AW28" s="336" t="str">
        <f t="shared" si="2"/>
        <v/>
      </c>
      <c r="AX28" s="509"/>
      <c r="AY28" s="520" t="str">
        <f t="shared" si="3"/>
        <v/>
      </c>
      <c r="AZ28" s="519" t="str">
        <f t="shared" si="4"/>
        <v/>
      </c>
      <c r="BA28" s="372" t="str">
        <f t="shared" si="5"/>
        <v/>
      </c>
      <c r="BB28" s="363" t="str">
        <f>IF(ROUND(SUM(คะแนน1!BA28,BA28)/2,0),ROUND(SUM(คะแนน1!BA28,BA28)/2,0),"")</f>
        <v/>
      </c>
      <c r="BC28" s="334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0" t="str">
        <f t="shared" si="0"/>
        <v/>
      </c>
      <c r="AS29" s="361" t="str">
        <f t="shared" si="1"/>
        <v/>
      </c>
      <c r="AT29" s="508"/>
      <c r="AU29" s="509"/>
      <c r="AV29" s="510" t="str">
        <f t="shared" si="6"/>
        <v/>
      </c>
      <c r="AW29" s="336" t="str">
        <f t="shared" si="2"/>
        <v/>
      </c>
      <c r="AX29" s="509"/>
      <c r="AY29" s="520" t="str">
        <f t="shared" si="3"/>
        <v/>
      </c>
      <c r="AZ29" s="519" t="str">
        <f t="shared" si="4"/>
        <v/>
      </c>
      <c r="BA29" s="372" t="str">
        <f t="shared" si="5"/>
        <v/>
      </c>
      <c r="BB29" s="363" t="str">
        <f>IF(ROUND(SUM(คะแนน1!BA29,BA29)/2,0),ROUND(SUM(คะแนน1!BA29,BA29)/2,0),"")</f>
        <v/>
      </c>
      <c r="BC29" s="334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0" t="str">
        <f t="shared" si="0"/>
        <v/>
      </c>
      <c r="AS30" s="361" t="str">
        <f t="shared" si="1"/>
        <v/>
      </c>
      <c r="AT30" s="508"/>
      <c r="AU30" s="509"/>
      <c r="AV30" s="510" t="str">
        <f t="shared" si="6"/>
        <v/>
      </c>
      <c r="AW30" s="336" t="str">
        <f t="shared" si="2"/>
        <v/>
      </c>
      <c r="AX30" s="509"/>
      <c r="AY30" s="520" t="str">
        <f t="shared" si="3"/>
        <v/>
      </c>
      <c r="AZ30" s="519" t="str">
        <f t="shared" si="4"/>
        <v/>
      </c>
      <c r="BA30" s="372" t="str">
        <f t="shared" si="5"/>
        <v/>
      </c>
      <c r="BB30" s="363" t="str">
        <f>IF(ROUND(SUM(คะแนน1!BA30,BA30)/2,0),ROUND(SUM(คะแนน1!BA30,BA30)/2,0),"")</f>
        <v/>
      </c>
      <c r="BC30" s="334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0" t="str">
        <f t="shared" si="0"/>
        <v/>
      </c>
      <c r="AS31" s="361" t="str">
        <f t="shared" si="1"/>
        <v/>
      </c>
      <c r="AT31" s="508"/>
      <c r="AU31" s="509"/>
      <c r="AV31" s="510" t="str">
        <f t="shared" si="6"/>
        <v/>
      </c>
      <c r="AW31" s="336" t="str">
        <f t="shared" si="2"/>
        <v/>
      </c>
      <c r="AX31" s="509"/>
      <c r="AY31" s="520" t="str">
        <f t="shared" si="3"/>
        <v/>
      </c>
      <c r="AZ31" s="519" t="str">
        <f t="shared" si="4"/>
        <v/>
      </c>
      <c r="BA31" s="372" t="str">
        <f t="shared" si="5"/>
        <v/>
      </c>
      <c r="BB31" s="363" t="str">
        <f>IF(ROUND(SUM(คะแนน1!BA31,BA31)/2,0),ROUND(SUM(คะแนน1!BA31,BA31)/2,0),"")</f>
        <v/>
      </c>
      <c r="BC31" s="334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0" t="str">
        <f t="shared" si="0"/>
        <v/>
      </c>
      <c r="AS32" s="361" t="str">
        <f t="shared" si="1"/>
        <v/>
      </c>
      <c r="AT32" s="508"/>
      <c r="AU32" s="509"/>
      <c r="AV32" s="510" t="str">
        <f t="shared" si="6"/>
        <v/>
      </c>
      <c r="AW32" s="336" t="str">
        <f t="shared" si="2"/>
        <v/>
      </c>
      <c r="AX32" s="509"/>
      <c r="AY32" s="520" t="str">
        <f t="shared" si="3"/>
        <v/>
      </c>
      <c r="AZ32" s="519" t="str">
        <f t="shared" si="4"/>
        <v/>
      </c>
      <c r="BA32" s="372" t="str">
        <f t="shared" si="5"/>
        <v/>
      </c>
      <c r="BB32" s="363" t="str">
        <f>IF(ROUND(SUM(คะแนน1!BA32,BA32)/2,0),ROUND(SUM(คะแนน1!BA32,BA32)/2,0),"")</f>
        <v/>
      </c>
      <c r="BC32" s="334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0" t="str">
        <f t="shared" si="0"/>
        <v/>
      </c>
      <c r="AS33" s="361" t="str">
        <f t="shared" si="1"/>
        <v/>
      </c>
      <c r="AT33" s="508"/>
      <c r="AU33" s="509"/>
      <c r="AV33" s="510" t="str">
        <f t="shared" si="6"/>
        <v/>
      </c>
      <c r="AW33" s="336" t="str">
        <f t="shared" si="2"/>
        <v/>
      </c>
      <c r="AX33" s="509"/>
      <c r="AY33" s="520" t="str">
        <f t="shared" si="3"/>
        <v/>
      </c>
      <c r="AZ33" s="519" t="str">
        <f t="shared" si="4"/>
        <v/>
      </c>
      <c r="BA33" s="372" t="str">
        <f t="shared" si="5"/>
        <v/>
      </c>
      <c r="BB33" s="363" t="str">
        <f>IF(ROUND(SUM(คะแนน1!BA33,BA33)/2,0),ROUND(SUM(คะแนน1!BA33,BA33)/2,0),"")</f>
        <v/>
      </c>
      <c r="BC33" s="334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0" t="str">
        <f t="shared" si="0"/>
        <v/>
      </c>
      <c r="AS34" s="361" t="str">
        <f t="shared" si="1"/>
        <v/>
      </c>
      <c r="AT34" s="508"/>
      <c r="AU34" s="509"/>
      <c r="AV34" s="510" t="str">
        <f t="shared" si="6"/>
        <v/>
      </c>
      <c r="AW34" s="336" t="str">
        <f t="shared" si="2"/>
        <v/>
      </c>
      <c r="AX34" s="509"/>
      <c r="AY34" s="520" t="str">
        <f t="shared" si="3"/>
        <v/>
      </c>
      <c r="AZ34" s="519" t="str">
        <f t="shared" si="4"/>
        <v/>
      </c>
      <c r="BA34" s="372" t="str">
        <f t="shared" si="5"/>
        <v/>
      </c>
      <c r="BB34" s="363" t="str">
        <f>IF(ROUND(SUM(คะแนน1!BA34,BA34)/2,0),ROUND(SUM(คะแนน1!BA34,BA34)/2,0),"")</f>
        <v/>
      </c>
      <c r="BC34" s="334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0" t="str">
        <f t="shared" si="0"/>
        <v/>
      </c>
      <c r="AS35" s="361" t="str">
        <f t="shared" si="1"/>
        <v/>
      </c>
      <c r="AT35" s="508"/>
      <c r="AU35" s="509"/>
      <c r="AV35" s="510" t="str">
        <f t="shared" si="6"/>
        <v/>
      </c>
      <c r="AW35" s="336" t="str">
        <f t="shared" si="2"/>
        <v/>
      </c>
      <c r="AX35" s="509"/>
      <c r="AY35" s="520" t="str">
        <f t="shared" si="3"/>
        <v/>
      </c>
      <c r="AZ35" s="519" t="str">
        <f t="shared" si="4"/>
        <v/>
      </c>
      <c r="BA35" s="372" t="str">
        <f t="shared" si="5"/>
        <v/>
      </c>
      <c r="BB35" s="363" t="str">
        <f>IF(ROUND(SUM(คะแนน1!BA35,BA35)/2,0),ROUND(SUM(คะแนน1!BA35,BA35)/2,0),"")</f>
        <v/>
      </c>
      <c r="BC35" s="334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0" t="str">
        <f t="shared" si="0"/>
        <v/>
      </c>
      <c r="AS36" s="361" t="str">
        <f t="shared" si="1"/>
        <v/>
      </c>
      <c r="AT36" s="508"/>
      <c r="AU36" s="509"/>
      <c r="AV36" s="510" t="str">
        <f t="shared" si="6"/>
        <v/>
      </c>
      <c r="AW36" s="336" t="str">
        <f t="shared" si="2"/>
        <v/>
      </c>
      <c r="AX36" s="509"/>
      <c r="AY36" s="520" t="str">
        <f t="shared" si="3"/>
        <v/>
      </c>
      <c r="AZ36" s="519" t="str">
        <f t="shared" si="4"/>
        <v/>
      </c>
      <c r="BA36" s="372" t="str">
        <f t="shared" si="5"/>
        <v/>
      </c>
      <c r="BB36" s="363" t="str">
        <f>IF(ROUND(SUM(คะแนน1!BA36,BA36)/2,0),ROUND(SUM(คะแนน1!BA36,BA36)/2,0),"")</f>
        <v/>
      </c>
      <c r="BC36" s="334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0" t="str">
        <f t="shared" si="0"/>
        <v/>
      </c>
      <c r="AS37" s="361" t="str">
        <f t="shared" si="1"/>
        <v/>
      </c>
      <c r="AT37" s="508"/>
      <c r="AU37" s="509"/>
      <c r="AV37" s="510" t="str">
        <f t="shared" si="6"/>
        <v/>
      </c>
      <c r="AW37" s="336" t="str">
        <f t="shared" si="2"/>
        <v/>
      </c>
      <c r="AX37" s="509"/>
      <c r="AY37" s="520" t="str">
        <f t="shared" si="3"/>
        <v/>
      </c>
      <c r="AZ37" s="519" t="str">
        <f t="shared" si="4"/>
        <v/>
      </c>
      <c r="BA37" s="372" t="str">
        <f t="shared" si="5"/>
        <v/>
      </c>
      <c r="BB37" s="363" t="str">
        <f>IF(ROUND(SUM(คะแนน1!BA37,BA37)/2,0),ROUND(SUM(คะแนน1!BA37,BA37)/2,0),"")</f>
        <v/>
      </c>
      <c r="BC37" s="334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0" t="str">
        <f t="shared" si="0"/>
        <v/>
      </c>
      <c r="AS38" s="361" t="str">
        <f t="shared" si="1"/>
        <v/>
      </c>
      <c r="AT38" s="508"/>
      <c r="AU38" s="509"/>
      <c r="AV38" s="510" t="str">
        <f t="shared" si="6"/>
        <v/>
      </c>
      <c r="AW38" s="336" t="str">
        <f t="shared" si="2"/>
        <v/>
      </c>
      <c r="AX38" s="509"/>
      <c r="AY38" s="520" t="str">
        <f t="shared" si="3"/>
        <v/>
      </c>
      <c r="AZ38" s="519" t="str">
        <f t="shared" si="4"/>
        <v/>
      </c>
      <c r="BA38" s="372" t="str">
        <f t="shared" si="5"/>
        <v/>
      </c>
      <c r="BB38" s="363" t="str">
        <f>IF(ROUND(SUM(คะแนน1!BA38,BA38)/2,0),ROUND(SUM(คะแนน1!BA38,BA38)/2,0),"")</f>
        <v/>
      </c>
      <c r="BC38" s="334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0" t="str">
        <f t="shared" si="0"/>
        <v/>
      </c>
      <c r="AS39" s="361" t="str">
        <f t="shared" si="1"/>
        <v/>
      </c>
      <c r="AT39" s="508"/>
      <c r="AU39" s="509"/>
      <c r="AV39" s="510" t="str">
        <f t="shared" si="6"/>
        <v/>
      </c>
      <c r="AW39" s="336" t="str">
        <f t="shared" si="2"/>
        <v/>
      </c>
      <c r="AX39" s="509"/>
      <c r="AY39" s="520" t="str">
        <f t="shared" si="3"/>
        <v/>
      </c>
      <c r="AZ39" s="519" t="str">
        <f t="shared" si="4"/>
        <v/>
      </c>
      <c r="BA39" s="372" t="str">
        <f t="shared" si="5"/>
        <v/>
      </c>
      <c r="BB39" s="363" t="str">
        <f>IF(ROUND(SUM(คะแนน1!BA39,BA39)/2,0),ROUND(SUM(คะแนน1!BA39,BA39)/2,0),"")</f>
        <v/>
      </c>
      <c r="BC39" s="334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0" t="str">
        <f t="shared" si="0"/>
        <v/>
      </c>
      <c r="AS40" s="361" t="str">
        <f t="shared" si="1"/>
        <v/>
      </c>
      <c r="AT40" s="508"/>
      <c r="AU40" s="509"/>
      <c r="AV40" s="510" t="str">
        <f t="shared" si="6"/>
        <v/>
      </c>
      <c r="AW40" s="336" t="str">
        <f t="shared" si="2"/>
        <v/>
      </c>
      <c r="AX40" s="509"/>
      <c r="AY40" s="520" t="str">
        <f t="shared" si="3"/>
        <v/>
      </c>
      <c r="AZ40" s="519" t="str">
        <f t="shared" si="4"/>
        <v/>
      </c>
      <c r="BA40" s="372" t="str">
        <f t="shared" si="5"/>
        <v/>
      </c>
      <c r="BB40" s="363" t="str">
        <f>IF(ROUND(SUM(คะแนน1!BA40,BA40)/2,0),ROUND(SUM(คะแนน1!BA40,BA40)/2,0),"")</f>
        <v/>
      </c>
      <c r="BC40" s="334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0" t="str">
        <f t="shared" si="0"/>
        <v/>
      </c>
      <c r="AS41" s="361" t="str">
        <f t="shared" si="1"/>
        <v/>
      </c>
      <c r="AT41" s="508"/>
      <c r="AU41" s="509"/>
      <c r="AV41" s="510" t="str">
        <f t="shared" si="6"/>
        <v/>
      </c>
      <c r="AW41" s="336" t="str">
        <f t="shared" si="2"/>
        <v/>
      </c>
      <c r="AX41" s="509"/>
      <c r="AY41" s="520" t="str">
        <f t="shared" si="3"/>
        <v/>
      </c>
      <c r="AZ41" s="519" t="str">
        <f t="shared" si="4"/>
        <v/>
      </c>
      <c r="BA41" s="372" t="str">
        <f t="shared" si="5"/>
        <v/>
      </c>
      <c r="BB41" s="363" t="str">
        <f>IF(ROUND(SUM(คะแนน1!BA41,BA41)/2,0),ROUND(SUM(คะแนน1!BA41,BA41)/2,0),"")</f>
        <v/>
      </c>
      <c r="BC41" s="334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0" t="str">
        <f t="shared" si="0"/>
        <v/>
      </c>
      <c r="AS42" s="361" t="str">
        <f t="shared" si="1"/>
        <v/>
      </c>
      <c r="AT42" s="508"/>
      <c r="AU42" s="509"/>
      <c r="AV42" s="510" t="str">
        <f t="shared" si="6"/>
        <v/>
      </c>
      <c r="AW42" s="336" t="str">
        <f t="shared" si="2"/>
        <v/>
      </c>
      <c r="AX42" s="509"/>
      <c r="AY42" s="520" t="str">
        <f t="shared" si="3"/>
        <v/>
      </c>
      <c r="AZ42" s="519" t="str">
        <f t="shared" si="4"/>
        <v/>
      </c>
      <c r="BA42" s="372" t="str">
        <f t="shared" si="5"/>
        <v/>
      </c>
      <c r="BB42" s="363" t="str">
        <f>IF(ROUND(SUM(คะแนน1!BA42,BA42)/2,0),ROUND(SUM(คะแนน1!BA42,BA42)/2,0),"")</f>
        <v/>
      </c>
      <c r="BC42" s="334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0" t="str">
        <f t="shared" si="0"/>
        <v/>
      </c>
      <c r="AS43" s="361" t="str">
        <f t="shared" si="1"/>
        <v/>
      </c>
      <c r="AT43" s="508"/>
      <c r="AU43" s="509"/>
      <c r="AV43" s="510" t="str">
        <f t="shared" si="6"/>
        <v/>
      </c>
      <c r="AW43" s="336" t="str">
        <f t="shared" si="2"/>
        <v/>
      </c>
      <c r="AX43" s="509"/>
      <c r="AY43" s="520" t="str">
        <f t="shared" si="3"/>
        <v/>
      </c>
      <c r="AZ43" s="519" t="str">
        <f t="shared" si="4"/>
        <v/>
      </c>
      <c r="BA43" s="372" t="str">
        <f t="shared" si="5"/>
        <v/>
      </c>
      <c r="BB43" s="363" t="str">
        <f>IF(ROUND(SUM(คะแนน1!BA43,BA43)/2,0),ROUND(SUM(คะแนน1!BA43,BA43)/2,0),"")</f>
        <v/>
      </c>
      <c r="BC43" s="334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0" t="str">
        <f t="shared" si="0"/>
        <v/>
      </c>
      <c r="AS44" s="361" t="str">
        <f t="shared" si="1"/>
        <v/>
      </c>
      <c r="AT44" s="508"/>
      <c r="AU44" s="509"/>
      <c r="AV44" s="510" t="str">
        <f t="shared" si="6"/>
        <v/>
      </c>
      <c r="AW44" s="336" t="str">
        <f t="shared" si="2"/>
        <v/>
      </c>
      <c r="AX44" s="509"/>
      <c r="AY44" s="520" t="str">
        <f t="shared" si="3"/>
        <v/>
      </c>
      <c r="AZ44" s="519" t="str">
        <f t="shared" si="4"/>
        <v/>
      </c>
      <c r="BA44" s="372" t="str">
        <f t="shared" si="5"/>
        <v/>
      </c>
      <c r="BB44" s="363" t="str">
        <f>IF(ROUND(SUM(คะแนน1!BA44,BA44)/2,0),ROUND(SUM(คะแนน1!BA44,BA44)/2,0),"")</f>
        <v/>
      </c>
      <c r="BC44" s="334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0" t="str">
        <f t="shared" si="0"/>
        <v/>
      </c>
      <c r="AS45" s="361" t="str">
        <f t="shared" si="1"/>
        <v/>
      </c>
      <c r="AT45" s="508"/>
      <c r="AU45" s="509"/>
      <c r="AV45" s="510" t="str">
        <f t="shared" si="6"/>
        <v/>
      </c>
      <c r="AW45" s="336" t="str">
        <f t="shared" si="2"/>
        <v/>
      </c>
      <c r="AX45" s="509"/>
      <c r="AY45" s="520" t="str">
        <f t="shared" si="3"/>
        <v/>
      </c>
      <c r="AZ45" s="519" t="str">
        <f t="shared" si="4"/>
        <v/>
      </c>
      <c r="BA45" s="372" t="str">
        <f t="shared" si="5"/>
        <v/>
      </c>
      <c r="BB45" s="363" t="str">
        <f>IF(ROUND(SUM(คะแนน1!BA45,BA45)/2,0),ROUND(SUM(คะแนน1!BA45,BA45)/2,0),"")</f>
        <v/>
      </c>
      <c r="BC45" s="334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461" t="str">
        <f t="shared" ref="AR46:AR55" si="7">IF(SUM(F46:AQ46),SUM(F46:AQ46),"")</f>
        <v/>
      </c>
      <c r="AS46" s="361" t="str">
        <f t="shared" ref="AS46:AS55" si="8">IF(AR46="","",ROUND(AR46/$AR$5*$AS$5,0))</f>
        <v/>
      </c>
      <c r="AT46" s="508"/>
      <c r="AU46" s="509"/>
      <c r="AV46" s="510" t="str">
        <f t="shared" si="6"/>
        <v/>
      </c>
      <c r="AW46" s="336" t="str">
        <f t="shared" si="2"/>
        <v/>
      </c>
      <c r="AX46" s="509"/>
      <c r="AY46" s="520" t="str">
        <f t="shared" si="3"/>
        <v/>
      </c>
      <c r="AZ46" s="519" t="str">
        <f t="shared" si="4"/>
        <v/>
      </c>
      <c r="BA46" s="372" t="str">
        <f t="shared" ref="BA46:BA55" si="9">IF(SUM(AS46,AZ46),SUM(AS46,AZ46),"")</f>
        <v/>
      </c>
      <c r="BB46" s="363" t="str">
        <f>IF(ROUND(SUM(คะแนน1!BA46,BA46)/2,0),ROUND(SUM(คะแนน1!BA46,BA46)/2,0),"")</f>
        <v/>
      </c>
      <c r="BC46" s="334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461" t="str">
        <f t="shared" si="7"/>
        <v/>
      </c>
      <c r="AS47" s="361" t="str">
        <f t="shared" si="8"/>
        <v/>
      </c>
      <c r="AT47" s="508"/>
      <c r="AU47" s="509"/>
      <c r="AV47" s="510" t="str">
        <f t="shared" si="6"/>
        <v/>
      </c>
      <c r="AW47" s="336" t="str">
        <f t="shared" si="2"/>
        <v/>
      </c>
      <c r="AX47" s="509"/>
      <c r="AY47" s="520" t="str">
        <f t="shared" si="3"/>
        <v/>
      </c>
      <c r="AZ47" s="519" t="str">
        <f t="shared" si="4"/>
        <v/>
      </c>
      <c r="BA47" s="372" t="str">
        <f t="shared" si="9"/>
        <v/>
      </c>
      <c r="BB47" s="363" t="str">
        <f>IF(ROUND(SUM(คะแนน1!BA47,BA47)/2,0),ROUND(SUM(คะแนน1!BA47,BA47)/2,0),"")</f>
        <v/>
      </c>
      <c r="BC47" s="334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461" t="str">
        <f t="shared" si="7"/>
        <v/>
      </c>
      <c r="AS48" s="361" t="str">
        <f t="shared" si="8"/>
        <v/>
      </c>
      <c r="AT48" s="508"/>
      <c r="AU48" s="509"/>
      <c r="AV48" s="510" t="str">
        <f t="shared" si="6"/>
        <v/>
      </c>
      <c r="AW48" s="336" t="str">
        <f t="shared" si="2"/>
        <v/>
      </c>
      <c r="AX48" s="509"/>
      <c r="AY48" s="520" t="str">
        <f t="shared" si="3"/>
        <v/>
      </c>
      <c r="AZ48" s="519" t="str">
        <f t="shared" si="4"/>
        <v/>
      </c>
      <c r="BA48" s="372" t="str">
        <f t="shared" si="9"/>
        <v/>
      </c>
      <c r="BB48" s="363" t="str">
        <f>IF(ROUND(SUM(คะแนน1!BA48,BA48)/2,0),ROUND(SUM(คะแนน1!BA48,BA48)/2,0),"")</f>
        <v/>
      </c>
      <c r="BC48" s="334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461" t="str">
        <f t="shared" si="7"/>
        <v/>
      </c>
      <c r="AS49" s="361" t="str">
        <f t="shared" si="8"/>
        <v/>
      </c>
      <c r="AT49" s="508"/>
      <c r="AU49" s="509"/>
      <c r="AV49" s="510" t="str">
        <f t="shared" si="6"/>
        <v/>
      </c>
      <c r="AW49" s="336" t="str">
        <f t="shared" si="2"/>
        <v/>
      </c>
      <c r="AX49" s="509"/>
      <c r="AY49" s="520" t="str">
        <f t="shared" si="3"/>
        <v/>
      </c>
      <c r="AZ49" s="519" t="str">
        <f t="shared" si="4"/>
        <v/>
      </c>
      <c r="BA49" s="372" t="str">
        <f t="shared" si="9"/>
        <v/>
      </c>
      <c r="BB49" s="363" t="str">
        <f>IF(ROUND(SUM(คะแนน1!BA49,BA49)/2,0),ROUND(SUM(คะแนน1!BA49,BA49)/2,0),"")</f>
        <v/>
      </c>
      <c r="BC49" s="334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461" t="str">
        <f t="shared" si="7"/>
        <v/>
      </c>
      <c r="AS50" s="361" t="str">
        <f t="shared" si="8"/>
        <v/>
      </c>
      <c r="AT50" s="508"/>
      <c r="AU50" s="509"/>
      <c r="AV50" s="510" t="str">
        <f t="shared" si="6"/>
        <v/>
      </c>
      <c r="AW50" s="336" t="str">
        <f t="shared" si="2"/>
        <v/>
      </c>
      <c r="AX50" s="509"/>
      <c r="AY50" s="520" t="str">
        <f t="shared" si="3"/>
        <v/>
      </c>
      <c r="AZ50" s="519" t="str">
        <f t="shared" si="4"/>
        <v/>
      </c>
      <c r="BA50" s="372" t="str">
        <f t="shared" si="9"/>
        <v/>
      </c>
      <c r="BB50" s="363" t="str">
        <f>IF(ROUND(SUM(คะแนน1!BA50,BA50)/2,0),ROUND(SUM(คะแนน1!BA50,BA50)/2,0),"")</f>
        <v/>
      </c>
      <c r="BC50" s="334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461" t="str">
        <f t="shared" si="7"/>
        <v/>
      </c>
      <c r="AS51" s="361" t="str">
        <f t="shared" si="8"/>
        <v/>
      </c>
      <c r="AT51" s="508"/>
      <c r="AU51" s="509"/>
      <c r="AV51" s="510" t="str">
        <f t="shared" si="6"/>
        <v/>
      </c>
      <c r="AW51" s="336" t="str">
        <f t="shared" si="2"/>
        <v/>
      </c>
      <c r="AX51" s="509"/>
      <c r="AY51" s="520" t="str">
        <f t="shared" si="3"/>
        <v/>
      </c>
      <c r="AZ51" s="519" t="str">
        <f t="shared" si="4"/>
        <v/>
      </c>
      <c r="BA51" s="372" t="str">
        <f t="shared" si="9"/>
        <v/>
      </c>
      <c r="BB51" s="363" t="str">
        <f>IF(ROUND(SUM(คะแนน1!BA51,BA51)/2,0),ROUND(SUM(คะแนน1!BA51,BA51)/2,0),"")</f>
        <v/>
      </c>
      <c r="BC51" s="334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461" t="str">
        <f t="shared" si="7"/>
        <v/>
      </c>
      <c r="AS52" s="361" t="str">
        <f t="shared" si="8"/>
        <v/>
      </c>
      <c r="AT52" s="508"/>
      <c r="AU52" s="509"/>
      <c r="AV52" s="510" t="str">
        <f t="shared" si="6"/>
        <v/>
      </c>
      <c r="AW52" s="336" t="str">
        <f t="shared" si="2"/>
        <v/>
      </c>
      <c r="AX52" s="509"/>
      <c r="AY52" s="520" t="str">
        <f t="shared" si="3"/>
        <v/>
      </c>
      <c r="AZ52" s="519" t="str">
        <f t="shared" si="4"/>
        <v/>
      </c>
      <c r="BA52" s="372" t="str">
        <f t="shared" si="9"/>
        <v/>
      </c>
      <c r="BB52" s="363" t="str">
        <f>IF(ROUND(SUM(คะแนน1!BA52,BA52)/2,0),ROUND(SUM(คะแนน1!BA52,BA52)/2,0),"")</f>
        <v/>
      </c>
      <c r="BC52" s="334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461" t="str">
        <f t="shared" si="7"/>
        <v/>
      </c>
      <c r="AS53" s="361" t="str">
        <f t="shared" si="8"/>
        <v/>
      </c>
      <c r="AT53" s="508"/>
      <c r="AU53" s="509"/>
      <c r="AV53" s="510" t="str">
        <f t="shared" si="6"/>
        <v/>
      </c>
      <c r="AW53" s="336" t="str">
        <f t="shared" si="2"/>
        <v/>
      </c>
      <c r="AX53" s="509"/>
      <c r="AY53" s="520" t="str">
        <f t="shared" si="3"/>
        <v/>
      </c>
      <c r="AZ53" s="519" t="str">
        <f t="shared" si="4"/>
        <v/>
      </c>
      <c r="BA53" s="372" t="str">
        <f t="shared" si="9"/>
        <v/>
      </c>
      <c r="BB53" s="363" t="str">
        <f>IF(ROUND(SUM(คะแนน1!BA53,BA53)/2,0),ROUND(SUM(คะแนน1!BA53,BA53)/2,0),"")</f>
        <v/>
      </c>
      <c r="BC53" s="334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461" t="str">
        <f t="shared" si="7"/>
        <v/>
      </c>
      <c r="AS54" s="361" t="str">
        <f t="shared" si="8"/>
        <v/>
      </c>
      <c r="AT54" s="508"/>
      <c r="AU54" s="509"/>
      <c r="AV54" s="510" t="str">
        <f t="shared" si="6"/>
        <v/>
      </c>
      <c r="AW54" s="336" t="str">
        <f t="shared" si="2"/>
        <v/>
      </c>
      <c r="AX54" s="509"/>
      <c r="AY54" s="520" t="str">
        <f t="shared" si="3"/>
        <v/>
      </c>
      <c r="AZ54" s="519" t="str">
        <f t="shared" si="4"/>
        <v/>
      </c>
      <c r="BA54" s="372" t="str">
        <f t="shared" si="9"/>
        <v/>
      </c>
      <c r="BB54" s="363" t="str">
        <f>IF(ROUND(SUM(คะแนน1!BA54,BA54)/2,0),ROUND(SUM(คะแนน1!BA54,BA54)/2,0),"")</f>
        <v/>
      </c>
      <c r="BC54" s="334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461" t="str">
        <f t="shared" si="7"/>
        <v/>
      </c>
      <c r="AS55" s="361" t="str">
        <f t="shared" si="8"/>
        <v/>
      </c>
      <c r="AT55" s="508"/>
      <c r="AU55" s="509"/>
      <c r="AV55" s="510" t="str">
        <f t="shared" si="6"/>
        <v/>
      </c>
      <c r="AW55" s="336" t="str">
        <f t="shared" si="2"/>
        <v/>
      </c>
      <c r="AX55" s="509"/>
      <c r="AY55" s="520" t="str">
        <f t="shared" si="3"/>
        <v/>
      </c>
      <c r="AZ55" s="519" t="str">
        <f t="shared" si="4"/>
        <v/>
      </c>
      <c r="BA55" s="372" t="str">
        <f t="shared" si="9"/>
        <v/>
      </c>
      <c r="BB55" s="363" t="str">
        <f>IF(ROUND(SUM(คะแนน1!BA55,BA55)/2,0),ROUND(SUM(คะแนน1!BA55,BA55)/2,0),"")</f>
        <v/>
      </c>
      <c r="BC55" s="334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171" priority="2" operator="containsText" text="ไม่ผ่าน">
      <formula>NOT(ISERROR(SEARCH("ไม่ผ่าน",BC6)))</formula>
    </cfRule>
    <cfRule type="containsText" dxfId="170" priority="3" operator="containsText" text="F">
      <formula>NOT(ISERROR(SEARCH("F",BC6)))</formula>
    </cfRule>
    <cfRule type="containsText" dxfId="169" priority="4" operator="containsText" text="0">
      <formula>NOT(ISERROR(SEARCH("0",BC6)))</formula>
    </cfRule>
  </conditionalFormatting>
  <conditionalFormatting sqref="F6:AQ55">
    <cfRule type="cellIs" dxfId="168" priority="10" operator="lessThan">
      <formula>50%*F$5</formula>
    </cfRule>
  </conditionalFormatting>
  <conditionalFormatting sqref="AT6:AU55 AW6:AX55">
    <cfRule type="cellIs" dxfId="167" priority="9" operator="lessThan">
      <formula>50%*AT$5</formula>
    </cfRule>
  </conditionalFormatting>
  <conditionalFormatting sqref="AZ6:AZ55">
    <cfRule type="cellIs" dxfId="166" priority="8" operator="lessThan">
      <formula>50%*$AZ$5</formula>
    </cfRule>
  </conditionalFormatting>
  <conditionalFormatting sqref="AS6:AS55">
    <cfRule type="cellIs" dxfId="165" priority="7" operator="lessThan">
      <formula>50%*$AS$5</formula>
    </cfRule>
  </conditionalFormatting>
  <conditionalFormatting sqref="BA6:BA55">
    <cfRule type="cellIs" dxfId="164" priority="6" operator="lessThan">
      <formula>50%*$BA$5</formula>
    </cfRule>
  </conditionalFormatting>
  <conditionalFormatting sqref="BB6:BB55">
    <cfRule type="cellIs" dxfId="163" priority="5" operator="lessThan">
      <formula>50%*$BB$5</formula>
    </cfRule>
  </conditionalFormatting>
  <conditionalFormatting sqref="F6:N23">
    <cfRule type="cellIs" dxfId="162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15" activePane="bottomRight" state="frozen"/>
      <selection activeCell="B1" sqref="B1"/>
      <selection pane="topRight" activeCell="B1" sqref="B1"/>
      <selection pane="bottomLeft" activeCell="B1" sqref="B1"/>
      <selection pane="bottomRight" activeCell="T34" sqref="T3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92" t="s">
        <v>0</v>
      </c>
      <c r="C2" s="692" t="s">
        <v>1</v>
      </c>
      <c r="D2" s="694" t="s">
        <v>2</v>
      </c>
      <c r="E2" s="310"/>
      <c r="F2" s="714" t="s">
        <v>63</v>
      </c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5"/>
      <c r="V2" s="715"/>
      <c r="W2" s="716"/>
      <c r="X2" s="709" t="str">
        <f>F2</f>
        <v>ผลการประเมินคุณลักษณะอันพึงประสงค์</v>
      </c>
      <c r="Y2" s="709"/>
      <c r="Z2" s="709"/>
      <c r="AA2" s="709"/>
      <c r="AB2" s="709"/>
      <c r="AC2" s="706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92"/>
      <c r="C3" s="692"/>
      <c r="D3" s="694"/>
      <c r="E3" s="58" t="s">
        <v>10</v>
      </c>
      <c r="F3" s="705">
        <v>1</v>
      </c>
      <c r="G3" s="705"/>
      <c r="H3" s="705"/>
      <c r="I3" s="705"/>
      <c r="J3" s="705">
        <v>2</v>
      </c>
      <c r="K3" s="705"/>
      <c r="L3" s="312">
        <v>3</v>
      </c>
      <c r="M3" s="705">
        <v>4</v>
      </c>
      <c r="N3" s="705"/>
      <c r="O3" s="705">
        <v>5</v>
      </c>
      <c r="P3" s="705"/>
      <c r="Q3" s="705">
        <v>6</v>
      </c>
      <c r="R3" s="705"/>
      <c r="S3" s="705">
        <v>7</v>
      </c>
      <c r="T3" s="705"/>
      <c r="U3" s="705"/>
      <c r="V3" s="712">
        <v>8</v>
      </c>
      <c r="W3" s="713"/>
      <c r="X3" s="709" t="s">
        <v>9</v>
      </c>
      <c r="Y3" s="709" t="s">
        <v>133</v>
      </c>
      <c r="Z3" s="680" t="s">
        <v>61</v>
      </c>
      <c r="AA3" s="680" t="s">
        <v>135</v>
      </c>
      <c r="AB3" s="710" t="s">
        <v>145</v>
      </c>
      <c r="AC3" s="707"/>
      <c r="AD3" s="136"/>
      <c r="AE3" s="136"/>
      <c r="AF3" s="136"/>
      <c r="AG3" s="136"/>
      <c r="AH3" s="136"/>
      <c r="AI3" s="136"/>
    </row>
    <row r="4" spans="1:35" ht="18" customHeight="1">
      <c r="A4" s="114"/>
      <c r="B4" s="692"/>
      <c r="C4" s="692"/>
      <c r="D4" s="695"/>
      <c r="E4" s="58" t="s">
        <v>132</v>
      </c>
      <c r="F4" s="484">
        <v>1.1000000000000001</v>
      </c>
      <c r="G4" s="484">
        <v>1.2</v>
      </c>
      <c r="H4" s="484">
        <v>1.3</v>
      </c>
      <c r="I4" s="484">
        <v>1.4</v>
      </c>
      <c r="J4" s="484">
        <v>2.1</v>
      </c>
      <c r="K4" s="484">
        <v>2.2000000000000002</v>
      </c>
      <c r="L4" s="484">
        <v>3.1</v>
      </c>
      <c r="M4" s="484">
        <v>4.0999999999999996</v>
      </c>
      <c r="N4" s="484">
        <v>4.2</v>
      </c>
      <c r="O4" s="484">
        <v>5.0999999999999996</v>
      </c>
      <c r="P4" s="484">
        <v>5.2</v>
      </c>
      <c r="Q4" s="484">
        <v>6.1</v>
      </c>
      <c r="R4" s="484">
        <v>6.2</v>
      </c>
      <c r="S4" s="484">
        <v>7.1</v>
      </c>
      <c r="T4" s="484">
        <v>7.2</v>
      </c>
      <c r="U4" s="484">
        <v>7.3</v>
      </c>
      <c r="V4" s="484">
        <v>8.1</v>
      </c>
      <c r="W4" s="484">
        <v>8.1999999999999993</v>
      </c>
      <c r="X4" s="709"/>
      <c r="Y4" s="709"/>
      <c r="Z4" s="680"/>
      <c r="AA4" s="680"/>
      <c r="AB4" s="710"/>
      <c r="AC4" s="707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93"/>
      <c r="C5" s="693"/>
      <c r="D5" s="696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81"/>
      <c r="AA5" s="681"/>
      <c r="AB5" s="711"/>
      <c r="AC5" s="708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4">
        <f>IF(นักเรียน!C6="","",นักเรียน!C6)</f>
        <v>3154</v>
      </c>
      <c r="D6" s="703" t="str">
        <f>IF(นักเรียน!E6="","",นักเรียน!E6)</f>
        <v>เด็กชายศิวัฒน์  สาชิน</v>
      </c>
      <c r="E6" s="717"/>
      <c r="F6" s="10">
        <v>8</v>
      </c>
      <c r="G6" s="10">
        <v>7</v>
      </c>
      <c r="H6" s="10">
        <v>7</v>
      </c>
      <c r="I6" s="10">
        <v>8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7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126</v>
      </c>
      <c r="Y6" s="65">
        <f>IF(OR(นักเรียน!Q6="ออก",X6=""),"",ROUND(X6/$X$5*$Y$5,0))</f>
        <v>70</v>
      </c>
      <c r="Z6" s="334">
        <f t="shared" ref="Z6:Z45" si="1">IF(Y6="","",VLOOKUP(Y6,grad2,5,TRUE))</f>
        <v>2</v>
      </c>
      <c r="AA6" s="335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718"/>
      <c r="F7" s="5">
        <v>9</v>
      </c>
      <c r="G7" s="5">
        <v>9</v>
      </c>
      <c r="H7" s="5">
        <v>8</v>
      </c>
      <c r="I7" s="5">
        <v>8</v>
      </c>
      <c r="J7" s="5">
        <v>7</v>
      </c>
      <c r="K7" s="5">
        <v>8</v>
      </c>
      <c r="L7" s="5">
        <v>8</v>
      </c>
      <c r="M7" s="5">
        <v>8</v>
      </c>
      <c r="N7" s="5">
        <v>8</v>
      </c>
      <c r="O7" s="5">
        <v>8</v>
      </c>
      <c r="P7" s="5">
        <v>8</v>
      </c>
      <c r="Q7" s="5">
        <v>8</v>
      </c>
      <c r="R7" s="5">
        <v>9</v>
      </c>
      <c r="S7" s="5">
        <v>8</v>
      </c>
      <c r="T7" s="5">
        <v>8</v>
      </c>
      <c r="U7" s="5">
        <v>9</v>
      </c>
      <c r="V7" s="5">
        <v>8</v>
      </c>
      <c r="W7" s="5">
        <v>8</v>
      </c>
      <c r="X7" s="60">
        <f t="shared" si="0"/>
        <v>147</v>
      </c>
      <c r="Y7" s="65">
        <f>IF(OR(นักเรียน!Q7="ออก",X7=""),"",ROUND(X7/$X$5*$Y$5,0))</f>
        <v>82</v>
      </c>
      <c r="Z7" s="334">
        <f t="shared" si="1"/>
        <v>3</v>
      </c>
      <c r="AA7" s="335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718"/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9</v>
      </c>
      <c r="S8" s="5">
        <v>7</v>
      </c>
      <c r="T8" s="5">
        <v>9</v>
      </c>
      <c r="U8" s="5">
        <v>8</v>
      </c>
      <c r="V8" s="5">
        <v>8</v>
      </c>
      <c r="W8" s="5">
        <v>8</v>
      </c>
      <c r="X8" s="60">
        <f t="shared" si="0"/>
        <v>146</v>
      </c>
      <c r="Y8" s="65">
        <f>IF(OR(นักเรียน!Q8="ออก",X8=""),"",ROUND(X8/$X$5*$Y$5,0))</f>
        <v>81</v>
      </c>
      <c r="Z8" s="334">
        <f t="shared" si="1"/>
        <v>3</v>
      </c>
      <c r="AA8" s="335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718"/>
      <c r="F9" s="5">
        <v>7</v>
      </c>
      <c r="G9" s="5">
        <v>8</v>
      </c>
      <c r="H9" s="5">
        <v>8</v>
      </c>
      <c r="I9" s="5">
        <v>8</v>
      </c>
      <c r="J9" s="5">
        <v>7</v>
      </c>
      <c r="K9" s="5">
        <v>8</v>
      </c>
      <c r="L9" s="5">
        <v>7</v>
      </c>
      <c r="M9" s="5">
        <v>8</v>
      </c>
      <c r="N9" s="5">
        <v>8</v>
      </c>
      <c r="O9" s="5">
        <v>7</v>
      </c>
      <c r="P9" s="5">
        <v>7</v>
      </c>
      <c r="Q9" s="5">
        <v>7</v>
      </c>
      <c r="R9" s="5">
        <v>8</v>
      </c>
      <c r="S9" s="5">
        <v>7</v>
      </c>
      <c r="T9" s="5">
        <v>8</v>
      </c>
      <c r="U9" s="5">
        <v>7</v>
      </c>
      <c r="V9" s="5">
        <v>8</v>
      </c>
      <c r="W9" s="5">
        <v>8</v>
      </c>
      <c r="X9" s="60">
        <f t="shared" si="0"/>
        <v>136</v>
      </c>
      <c r="Y9" s="65">
        <f>IF(OR(นักเรียน!Q9="ออก",X9=""),"",ROUND(X9/$X$5*$Y$5,0))</f>
        <v>76</v>
      </c>
      <c r="Z9" s="334">
        <f t="shared" si="1"/>
        <v>2</v>
      </c>
      <c r="AA9" s="335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718"/>
      <c r="F10" s="5">
        <v>8</v>
      </c>
      <c r="G10" s="5">
        <v>7</v>
      </c>
      <c r="H10" s="5">
        <v>8</v>
      </c>
      <c r="I10" s="5">
        <v>8</v>
      </c>
      <c r="J10" s="5">
        <v>7</v>
      </c>
      <c r="K10" s="5">
        <v>8</v>
      </c>
      <c r="L10" s="5">
        <v>8</v>
      </c>
      <c r="M10" s="5">
        <v>7</v>
      </c>
      <c r="N10" s="5">
        <v>7</v>
      </c>
      <c r="O10" s="5">
        <v>8</v>
      </c>
      <c r="P10" s="5">
        <v>8</v>
      </c>
      <c r="Q10" s="5">
        <v>8</v>
      </c>
      <c r="R10" s="5">
        <v>8</v>
      </c>
      <c r="S10" s="5">
        <v>7</v>
      </c>
      <c r="T10" s="5">
        <v>7</v>
      </c>
      <c r="U10" s="5">
        <v>8</v>
      </c>
      <c r="V10" s="5">
        <v>8</v>
      </c>
      <c r="W10" s="5">
        <v>8</v>
      </c>
      <c r="X10" s="60">
        <f t="shared" si="0"/>
        <v>138</v>
      </c>
      <c r="Y10" s="65">
        <f>IF(OR(นักเรียน!Q10="ออก",X10=""),"",ROUND(X10/$X$5*$Y$5,0))</f>
        <v>77</v>
      </c>
      <c r="Z10" s="334">
        <f t="shared" si="1"/>
        <v>2</v>
      </c>
      <c r="AA10" s="335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718"/>
      <c r="F11" s="5">
        <v>7</v>
      </c>
      <c r="G11" s="5">
        <v>7</v>
      </c>
      <c r="H11" s="5">
        <v>8</v>
      </c>
      <c r="I11" s="5">
        <v>7</v>
      </c>
      <c r="J11" s="5">
        <v>9</v>
      </c>
      <c r="K11" s="5">
        <v>7</v>
      </c>
      <c r="L11" s="5">
        <v>7</v>
      </c>
      <c r="M11" s="5">
        <v>7</v>
      </c>
      <c r="N11" s="5">
        <v>8</v>
      </c>
      <c r="O11" s="5">
        <v>9</v>
      </c>
      <c r="P11" s="5">
        <v>7</v>
      </c>
      <c r="Q11" s="5">
        <v>8</v>
      </c>
      <c r="R11" s="5">
        <v>8</v>
      </c>
      <c r="S11" s="5">
        <v>8</v>
      </c>
      <c r="T11" s="5">
        <v>7</v>
      </c>
      <c r="U11" s="5">
        <v>7</v>
      </c>
      <c r="V11" s="5">
        <v>8</v>
      </c>
      <c r="W11" s="5">
        <v>8</v>
      </c>
      <c r="X11" s="60">
        <f t="shared" si="0"/>
        <v>137</v>
      </c>
      <c r="Y11" s="65">
        <f>IF(OR(นักเรียน!Q11="ออก",X11=""),"",ROUND(X11/$X$5*$Y$5,0))</f>
        <v>76</v>
      </c>
      <c r="Z11" s="334">
        <f t="shared" si="1"/>
        <v>2</v>
      </c>
      <c r="AA11" s="335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718"/>
      <c r="F12" s="5">
        <v>9</v>
      </c>
      <c r="G12" s="5">
        <v>9</v>
      </c>
      <c r="H12" s="5">
        <v>8</v>
      </c>
      <c r="I12" s="5">
        <v>9</v>
      </c>
      <c r="J12" s="5">
        <v>8</v>
      </c>
      <c r="K12" s="5">
        <v>8</v>
      </c>
      <c r="L12" s="5">
        <v>8</v>
      </c>
      <c r="M12" s="5">
        <v>9</v>
      </c>
      <c r="N12" s="5">
        <v>8</v>
      </c>
      <c r="O12" s="5">
        <v>9</v>
      </c>
      <c r="P12" s="5">
        <v>9</v>
      </c>
      <c r="Q12" s="5">
        <v>8</v>
      </c>
      <c r="R12" s="5">
        <v>8</v>
      </c>
      <c r="S12" s="5">
        <v>8</v>
      </c>
      <c r="T12" s="5">
        <v>8</v>
      </c>
      <c r="U12" s="5">
        <v>9</v>
      </c>
      <c r="V12" s="5">
        <v>9</v>
      </c>
      <c r="W12" s="5">
        <v>9</v>
      </c>
      <c r="X12" s="60">
        <f t="shared" si="0"/>
        <v>153</v>
      </c>
      <c r="Y12" s="65">
        <f>IF(OR(นักเรียน!Q12="ออก",X12=""),"",ROUND(X12/$X$5*$Y$5,0))</f>
        <v>85</v>
      </c>
      <c r="Z12" s="334">
        <f t="shared" si="1"/>
        <v>3</v>
      </c>
      <c r="AA12" s="335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718"/>
      <c r="F13" s="5">
        <v>7</v>
      </c>
      <c r="G13" s="5">
        <v>8</v>
      </c>
      <c r="H13" s="5">
        <v>8</v>
      </c>
      <c r="I13" s="5">
        <v>8</v>
      </c>
      <c r="J13" s="5">
        <v>7</v>
      </c>
      <c r="K13" s="5">
        <v>8</v>
      </c>
      <c r="L13" s="5">
        <v>7</v>
      </c>
      <c r="M13" s="5">
        <v>8</v>
      </c>
      <c r="N13" s="5">
        <v>8</v>
      </c>
      <c r="O13" s="5">
        <v>8</v>
      </c>
      <c r="P13" s="5">
        <v>7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7</v>
      </c>
      <c r="W13" s="5">
        <v>8</v>
      </c>
      <c r="X13" s="60">
        <f t="shared" si="0"/>
        <v>138</v>
      </c>
      <c r="Y13" s="65">
        <f>IF(OR(นักเรียน!Q13="ออก",X13=""),"",ROUND(X13/$X$5*$Y$5,0))</f>
        <v>77</v>
      </c>
      <c r="Z13" s="334">
        <f t="shared" si="1"/>
        <v>2</v>
      </c>
      <c r="AA13" s="335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718"/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8</v>
      </c>
      <c r="M14" s="5">
        <v>7</v>
      </c>
      <c r="N14" s="5">
        <v>8</v>
      </c>
      <c r="O14" s="5">
        <v>8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8</v>
      </c>
      <c r="V14" s="5">
        <v>8</v>
      </c>
      <c r="W14" s="5">
        <v>8</v>
      </c>
      <c r="X14" s="60">
        <f t="shared" si="0"/>
        <v>135</v>
      </c>
      <c r="Y14" s="65">
        <f>IF(OR(นักเรียน!Q14="ออก",X14=""),"",ROUND(X14/$X$5*$Y$5,0))</f>
        <v>75</v>
      </c>
      <c r="Z14" s="334">
        <f t="shared" si="1"/>
        <v>2</v>
      </c>
      <c r="AA14" s="335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718"/>
      <c r="F15" s="5">
        <v>9</v>
      </c>
      <c r="G15" s="5">
        <v>9</v>
      </c>
      <c r="H15" s="5">
        <v>9</v>
      </c>
      <c r="I15" s="5">
        <v>9</v>
      </c>
      <c r="J15" s="5">
        <v>9</v>
      </c>
      <c r="K15" s="5">
        <v>10</v>
      </c>
      <c r="L15" s="5">
        <v>10</v>
      </c>
      <c r="M15" s="5">
        <v>10</v>
      </c>
      <c r="N15" s="5">
        <v>9</v>
      </c>
      <c r="O15" s="5">
        <v>9</v>
      </c>
      <c r="P15" s="5">
        <v>9</v>
      </c>
      <c r="Q15" s="5">
        <v>9</v>
      </c>
      <c r="R15" s="5">
        <v>10</v>
      </c>
      <c r="S15" s="5">
        <v>9</v>
      </c>
      <c r="T15" s="5">
        <v>9</v>
      </c>
      <c r="U15" s="5">
        <v>9</v>
      </c>
      <c r="V15" s="5">
        <v>10</v>
      </c>
      <c r="W15" s="5">
        <v>9</v>
      </c>
      <c r="X15" s="60">
        <f t="shared" si="0"/>
        <v>167</v>
      </c>
      <c r="Y15" s="65">
        <f>IF(OR(นักเรียน!Q15="ออก",X15=""),"",ROUND(X15/$X$5*$Y$5,0))</f>
        <v>93</v>
      </c>
      <c r="Z15" s="334">
        <f t="shared" si="1"/>
        <v>3</v>
      </c>
      <c r="AA15" s="335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718"/>
      <c r="F16" s="5">
        <v>9</v>
      </c>
      <c r="G16" s="5">
        <v>9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9</v>
      </c>
      <c r="N16" s="5">
        <v>8</v>
      </c>
      <c r="O16" s="5">
        <v>8</v>
      </c>
      <c r="P16" s="5">
        <v>9</v>
      </c>
      <c r="Q16" s="5">
        <v>8</v>
      </c>
      <c r="R16" s="5">
        <v>8</v>
      </c>
      <c r="S16" s="5">
        <v>8</v>
      </c>
      <c r="T16" s="5">
        <v>8</v>
      </c>
      <c r="U16" s="5">
        <v>9</v>
      </c>
      <c r="V16" s="5">
        <v>8</v>
      </c>
      <c r="W16" s="5">
        <v>9</v>
      </c>
      <c r="X16" s="60">
        <f t="shared" si="0"/>
        <v>150</v>
      </c>
      <c r="Y16" s="65">
        <f>IF(OR(นักเรียน!Q16="ออก",X16=""),"",ROUND(X16/$X$5*$Y$5,0))</f>
        <v>83</v>
      </c>
      <c r="Z16" s="334">
        <f t="shared" si="1"/>
        <v>3</v>
      </c>
      <c r="AA16" s="335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718"/>
      <c r="F17" s="5">
        <v>9</v>
      </c>
      <c r="G17" s="5">
        <v>9</v>
      </c>
      <c r="H17" s="5">
        <v>8</v>
      </c>
      <c r="I17" s="5">
        <v>9</v>
      </c>
      <c r="J17" s="5">
        <v>9</v>
      </c>
      <c r="K17" s="5">
        <v>9</v>
      </c>
      <c r="L17" s="5">
        <v>8</v>
      </c>
      <c r="M17" s="5">
        <v>10</v>
      </c>
      <c r="N17" s="5">
        <v>9</v>
      </c>
      <c r="O17" s="5">
        <v>8</v>
      </c>
      <c r="P17" s="5">
        <v>9</v>
      </c>
      <c r="Q17" s="5">
        <v>9</v>
      </c>
      <c r="R17" s="5">
        <v>8</v>
      </c>
      <c r="S17" s="5">
        <v>8</v>
      </c>
      <c r="T17" s="5">
        <v>9</v>
      </c>
      <c r="U17" s="5">
        <v>9</v>
      </c>
      <c r="V17" s="5">
        <v>8</v>
      </c>
      <c r="W17" s="5">
        <v>8</v>
      </c>
      <c r="X17" s="60">
        <f t="shared" si="0"/>
        <v>156</v>
      </c>
      <c r="Y17" s="65">
        <f>IF(OR(นักเรียน!Q17="ออก",X17=""),"",ROUND(X17/$X$5*$Y$5,0))</f>
        <v>87</v>
      </c>
      <c r="Z17" s="334">
        <f t="shared" si="1"/>
        <v>3</v>
      </c>
      <c r="AA17" s="335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718"/>
      <c r="F18" s="5">
        <v>9</v>
      </c>
      <c r="G18" s="5">
        <v>9</v>
      </c>
      <c r="H18" s="5">
        <v>9</v>
      </c>
      <c r="I18" s="5">
        <v>10</v>
      </c>
      <c r="J18" s="5">
        <v>10</v>
      </c>
      <c r="K18" s="5">
        <v>9</v>
      </c>
      <c r="L18" s="5">
        <v>10</v>
      </c>
      <c r="M18" s="5">
        <v>10</v>
      </c>
      <c r="N18" s="5">
        <v>10</v>
      </c>
      <c r="O18" s="5">
        <v>9</v>
      </c>
      <c r="P18" s="5">
        <v>9</v>
      </c>
      <c r="Q18" s="5">
        <v>9</v>
      </c>
      <c r="R18" s="5">
        <v>9</v>
      </c>
      <c r="S18" s="5">
        <v>10</v>
      </c>
      <c r="T18" s="5">
        <v>9</v>
      </c>
      <c r="U18" s="5">
        <v>9</v>
      </c>
      <c r="V18" s="5">
        <v>10</v>
      </c>
      <c r="W18" s="5">
        <v>9</v>
      </c>
      <c r="X18" s="60">
        <f t="shared" si="0"/>
        <v>169</v>
      </c>
      <c r="Y18" s="65">
        <f>IF(OR(นักเรียน!Q18="ออก",X18=""),"",ROUND(X18/$X$5*$Y$5,0))</f>
        <v>94</v>
      </c>
      <c r="Z18" s="334">
        <f t="shared" si="1"/>
        <v>3</v>
      </c>
      <c r="AA18" s="335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718"/>
      <c r="F19" s="5">
        <v>9</v>
      </c>
      <c r="G19" s="5">
        <v>8</v>
      </c>
      <c r="H19" s="5">
        <v>9</v>
      </c>
      <c r="I19" s="5">
        <v>10</v>
      </c>
      <c r="J19" s="5">
        <v>10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10</v>
      </c>
      <c r="Q19" s="5">
        <v>8</v>
      </c>
      <c r="R19" s="5">
        <v>10</v>
      </c>
      <c r="S19" s="5">
        <v>9</v>
      </c>
      <c r="T19" s="5">
        <v>9</v>
      </c>
      <c r="U19" s="5">
        <v>8</v>
      </c>
      <c r="V19" s="5">
        <v>10</v>
      </c>
      <c r="W19" s="5">
        <v>10</v>
      </c>
      <c r="X19" s="60">
        <f t="shared" si="0"/>
        <v>163</v>
      </c>
      <c r="Y19" s="65">
        <f>IF(OR(นักเรียน!Q19="ออก",X19=""),"",ROUND(X19/$X$5*$Y$5,0))</f>
        <v>91</v>
      </c>
      <c r="Z19" s="334">
        <f t="shared" si="1"/>
        <v>3</v>
      </c>
      <c r="AA19" s="335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718"/>
      <c r="F20" s="5">
        <v>10</v>
      </c>
      <c r="G20" s="5">
        <v>9</v>
      </c>
      <c r="H20" s="5">
        <v>10</v>
      </c>
      <c r="I20" s="5">
        <v>10</v>
      </c>
      <c r="J20" s="5">
        <v>9</v>
      </c>
      <c r="K20" s="5">
        <v>9</v>
      </c>
      <c r="L20" s="5">
        <v>9</v>
      </c>
      <c r="M20" s="5">
        <v>9</v>
      </c>
      <c r="N20" s="5">
        <v>9</v>
      </c>
      <c r="O20" s="5">
        <v>8</v>
      </c>
      <c r="P20" s="5">
        <v>10</v>
      </c>
      <c r="Q20" s="5">
        <v>9</v>
      </c>
      <c r="R20" s="5">
        <v>9</v>
      </c>
      <c r="S20" s="5">
        <v>10</v>
      </c>
      <c r="T20" s="5">
        <v>9</v>
      </c>
      <c r="U20" s="5">
        <v>9</v>
      </c>
      <c r="V20" s="5">
        <v>9</v>
      </c>
      <c r="W20" s="5">
        <v>10</v>
      </c>
      <c r="X20" s="60">
        <f t="shared" si="0"/>
        <v>167</v>
      </c>
      <c r="Y20" s="65">
        <f>IF(OR(นักเรียน!Q20="ออก",X20=""),"",ROUND(X20/$X$5*$Y$5,0))</f>
        <v>93</v>
      </c>
      <c r="Z20" s="334">
        <f t="shared" si="1"/>
        <v>3</v>
      </c>
      <c r="AA20" s="335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718"/>
      <c r="F21" s="5">
        <v>8</v>
      </c>
      <c r="G21" s="5">
        <v>9</v>
      </c>
      <c r="H21" s="5">
        <v>9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7</v>
      </c>
      <c r="P21" s="5">
        <v>8</v>
      </c>
      <c r="Q21" s="5">
        <v>9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153</v>
      </c>
      <c r="Y21" s="65">
        <f>IF(OR(นักเรียน!Q21="ออก",X21=""),"",ROUND(X21/$X$5*$Y$5,0))</f>
        <v>85</v>
      </c>
      <c r="Z21" s="334">
        <f t="shared" si="1"/>
        <v>3</v>
      </c>
      <c r="AA21" s="335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718"/>
      <c r="F22" s="5">
        <v>9</v>
      </c>
      <c r="G22" s="5">
        <v>8</v>
      </c>
      <c r="H22" s="5">
        <v>9</v>
      </c>
      <c r="I22" s="5">
        <v>9</v>
      </c>
      <c r="J22" s="5">
        <v>8</v>
      </c>
      <c r="K22" s="5">
        <v>7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7</v>
      </c>
      <c r="R22" s="5">
        <v>7</v>
      </c>
      <c r="S22" s="5">
        <v>9</v>
      </c>
      <c r="T22" s="5">
        <v>9</v>
      </c>
      <c r="U22" s="5">
        <v>8</v>
      </c>
      <c r="V22" s="5">
        <v>8</v>
      </c>
      <c r="W22" s="5">
        <v>8</v>
      </c>
      <c r="X22" s="60">
        <f t="shared" si="0"/>
        <v>150</v>
      </c>
      <c r="Y22" s="65">
        <f>IF(OR(นักเรียน!Q22="ออก",X22=""),"",ROUND(X22/$X$5*$Y$5,0))</f>
        <v>83</v>
      </c>
      <c r="Z22" s="334">
        <f t="shared" si="1"/>
        <v>3</v>
      </c>
      <c r="AA22" s="335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 มณีอินทร์</v>
      </c>
      <c r="E23" s="718"/>
      <c r="F23" s="5">
        <v>9</v>
      </c>
      <c r="G23" s="5">
        <v>8</v>
      </c>
      <c r="H23" s="5">
        <v>8</v>
      </c>
      <c r="I23" s="5">
        <v>9</v>
      </c>
      <c r="J23" s="5">
        <v>9</v>
      </c>
      <c r="K23" s="5">
        <v>9</v>
      </c>
      <c r="L23" s="5">
        <v>8</v>
      </c>
      <c r="M23" s="5">
        <v>9</v>
      </c>
      <c r="N23" s="5">
        <v>8</v>
      </c>
      <c r="O23" s="5">
        <v>9</v>
      </c>
      <c r="P23" s="5">
        <v>8</v>
      </c>
      <c r="Q23" s="5">
        <v>8</v>
      </c>
      <c r="R23" s="5">
        <v>10</v>
      </c>
      <c r="S23" s="5">
        <v>9</v>
      </c>
      <c r="T23" s="5">
        <v>8</v>
      </c>
      <c r="U23" s="5">
        <v>9</v>
      </c>
      <c r="V23" s="5">
        <v>10</v>
      </c>
      <c r="W23" s="5">
        <v>10</v>
      </c>
      <c r="X23" s="60">
        <f t="shared" si="0"/>
        <v>158</v>
      </c>
      <c r="Y23" s="65">
        <f>IF(OR(นักเรียน!Q23="ออก",X23=""),"",ROUND(X23/$X$5*$Y$5,0))</f>
        <v>88</v>
      </c>
      <c r="Z23" s="334">
        <f t="shared" si="1"/>
        <v>3</v>
      </c>
      <c r="AA23" s="335" t="str">
        <f t="shared" si="2"/>
        <v>ดีเยี่ยม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718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4" t="str">
        <f t="shared" si="1"/>
        <v/>
      </c>
      <c r="AA24" s="335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71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4" t="str">
        <f t="shared" si="1"/>
        <v/>
      </c>
      <c r="AA25" s="335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718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4" t="str">
        <f t="shared" si="1"/>
        <v/>
      </c>
      <c r="AA26" s="335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718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4" t="str">
        <f t="shared" si="1"/>
        <v/>
      </c>
      <c r="AA27" s="335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71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4" t="str">
        <f t="shared" si="1"/>
        <v/>
      </c>
      <c r="AA28" s="335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71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4" t="str">
        <f t="shared" si="1"/>
        <v/>
      </c>
      <c r="AA29" s="335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71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4" t="str">
        <f t="shared" si="1"/>
        <v/>
      </c>
      <c r="AA30" s="335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71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4" t="str">
        <f t="shared" si="1"/>
        <v/>
      </c>
      <c r="AA31" s="335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71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4" t="str">
        <f t="shared" si="1"/>
        <v/>
      </c>
      <c r="AA32" s="335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71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4" t="str">
        <f t="shared" si="1"/>
        <v/>
      </c>
      <c r="AA33" s="335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71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4" t="str">
        <f t="shared" si="1"/>
        <v/>
      </c>
      <c r="AA34" s="335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71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4" t="str">
        <f t="shared" si="1"/>
        <v/>
      </c>
      <c r="AA35" s="335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71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4" t="str">
        <f t="shared" si="1"/>
        <v/>
      </c>
      <c r="AA36" s="335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71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4" t="str">
        <f t="shared" si="1"/>
        <v/>
      </c>
      <c r="AA37" s="335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71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4" t="str">
        <f t="shared" si="1"/>
        <v/>
      </c>
      <c r="AA38" s="335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71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4" t="str">
        <f t="shared" si="1"/>
        <v/>
      </c>
      <c r="AA39" s="335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71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4" t="str">
        <f t="shared" si="1"/>
        <v/>
      </c>
      <c r="AA40" s="335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71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4" t="str">
        <f t="shared" si="1"/>
        <v/>
      </c>
      <c r="AA41" s="335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71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4" t="str">
        <f t="shared" si="1"/>
        <v/>
      </c>
      <c r="AA42" s="335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71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4" t="str">
        <f t="shared" si="1"/>
        <v/>
      </c>
      <c r="AA43" s="335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71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4" t="str">
        <f t="shared" si="1"/>
        <v/>
      </c>
      <c r="AA44" s="335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71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4" t="str">
        <f t="shared" si="1"/>
        <v/>
      </c>
      <c r="AA45" s="335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4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71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3" t="str">
        <f t="shared" si="3"/>
        <v/>
      </c>
      <c r="Y46" s="65" t="str">
        <f>IF(OR(นักเรียน!Q46="ออก",X46=""),"",ROUND(X46/$X$5*$Y$5,0))</f>
        <v/>
      </c>
      <c r="Z46" s="334" t="str">
        <f t="shared" ref="Z46:Z55" si="4">IF(Y46="","",VLOOKUP(Y46,grad2,5,TRUE))</f>
        <v/>
      </c>
      <c r="AA46" s="335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4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71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3" t="str">
        <f t="shared" si="3"/>
        <v/>
      </c>
      <c r="Y47" s="65" t="str">
        <f>IF(OR(นักเรียน!Q47="ออก",X47=""),"",ROUND(X47/$X$5*$Y$5,0))</f>
        <v/>
      </c>
      <c r="Z47" s="334" t="str">
        <f t="shared" si="4"/>
        <v/>
      </c>
      <c r="AA47" s="335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4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71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3" t="str">
        <f t="shared" si="3"/>
        <v/>
      </c>
      <c r="Y48" s="65" t="str">
        <f>IF(OR(นักเรียน!Q48="ออก",X48=""),"",ROUND(X48/$X$5*$Y$5,0))</f>
        <v/>
      </c>
      <c r="Z48" s="334" t="str">
        <f t="shared" si="4"/>
        <v/>
      </c>
      <c r="AA48" s="335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4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71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3" t="str">
        <f t="shared" si="3"/>
        <v/>
      </c>
      <c r="Y49" s="65" t="str">
        <f>IF(OR(นักเรียน!Q49="ออก",X49=""),"",ROUND(X49/$X$5*$Y$5,0))</f>
        <v/>
      </c>
      <c r="Z49" s="334" t="str">
        <f t="shared" si="4"/>
        <v/>
      </c>
      <c r="AA49" s="335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4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71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3" t="str">
        <f t="shared" si="3"/>
        <v/>
      </c>
      <c r="Y50" s="65" t="str">
        <f>IF(OR(นักเรียน!Q50="ออก",X50=""),"",ROUND(X50/$X$5*$Y$5,0))</f>
        <v/>
      </c>
      <c r="Z50" s="334" t="str">
        <f t="shared" si="4"/>
        <v/>
      </c>
      <c r="AA50" s="335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4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71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3" t="str">
        <f t="shared" si="3"/>
        <v/>
      </c>
      <c r="Y51" s="65" t="str">
        <f>IF(OR(นักเรียน!Q51="ออก",X51=""),"",ROUND(X51/$X$5*$Y$5,0))</f>
        <v/>
      </c>
      <c r="Z51" s="334" t="str">
        <f t="shared" si="4"/>
        <v/>
      </c>
      <c r="AA51" s="335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4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71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3" t="str">
        <f t="shared" si="3"/>
        <v/>
      </c>
      <c r="Y52" s="65" t="str">
        <f>IF(OR(นักเรียน!Q52="ออก",X52=""),"",ROUND(X52/$X$5*$Y$5,0))</f>
        <v/>
      </c>
      <c r="Z52" s="334" t="str">
        <f t="shared" si="4"/>
        <v/>
      </c>
      <c r="AA52" s="335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4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71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3" t="str">
        <f t="shared" si="3"/>
        <v/>
      </c>
      <c r="Y53" s="65" t="str">
        <f>IF(OR(นักเรียน!Q53="ออก",X53=""),"",ROUND(X53/$X$5*$Y$5,0))</f>
        <v/>
      </c>
      <c r="Z53" s="334" t="str">
        <f t="shared" si="4"/>
        <v/>
      </c>
      <c r="AA53" s="335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4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71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3" t="str">
        <f t="shared" si="3"/>
        <v/>
      </c>
      <c r="Y54" s="65" t="str">
        <f>IF(OR(นักเรียน!Q54="ออก",X54=""),"",ROUND(X54/$X$5*$Y$5,0))</f>
        <v/>
      </c>
      <c r="Z54" s="334" t="str">
        <f t="shared" si="4"/>
        <v/>
      </c>
      <c r="AA54" s="335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4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71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3" t="str">
        <f t="shared" si="3"/>
        <v/>
      </c>
      <c r="Y55" s="65" t="str">
        <f>IF(OR(นักเรียน!Q55="ออก",X55=""),"",ROUND(X55/$X$5*$Y$5,0))</f>
        <v/>
      </c>
      <c r="Z55" s="334" t="str">
        <f t="shared" si="4"/>
        <v/>
      </c>
      <c r="AA55" s="335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161" priority="3" operator="containsText" text="ไม่ผ่าน">
      <formula>NOT(ISERROR(SEARCH("ไม่ผ่าน",AA6)))</formula>
    </cfRule>
  </conditionalFormatting>
  <conditionalFormatting sqref="Z6:Z55">
    <cfRule type="containsText" dxfId="160" priority="4" operator="containsText" text="0">
      <formula>NOT(ISERROR(SEARCH("0",Z6)))</formula>
    </cfRule>
  </conditionalFormatting>
  <conditionalFormatting sqref="F6:W55">
    <cfRule type="cellIs" dxfId="159" priority="7" operator="lessThan">
      <formula>50%*F$5</formula>
    </cfRule>
  </conditionalFormatting>
  <conditionalFormatting sqref="X6:X55">
    <cfRule type="cellIs" dxfId="158" priority="6" operator="lessThan">
      <formula>50%*$X$5</formula>
    </cfRule>
  </conditionalFormatting>
  <conditionalFormatting sqref="Y6:Y55">
    <cfRule type="cellIs" dxfId="157" priority="5" operator="lessThan">
      <formula>50%*$Y$5</formula>
    </cfRule>
  </conditionalFormatting>
  <conditionalFormatting sqref="F6:W23">
    <cfRule type="cellIs" dxfId="156" priority="2" operator="lessThan">
      <formula>50%*F$5</formula>
    </cfRule>
  </conditionalFormatting>
  <conditionalFormatting sqref="F6:W23">
    <cfRule type="cellIs" dxfId="155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15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92" t="s">
        <v>0</v>
      </c>
      <c r="C2" s="692" t="s">
        <v>1</v>
      </c>
      <c r="D2" s="694" t="s">
        <v>2</v>
      </c>
      <c r="E2" s="417"/>
      <c r="F2" s="686" t="s">
        <v>63</v>
      </c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 t="str">
        <f>F2</f>
        <v>ผลการประเมินคุณลักษณะอันพึงประสงค์</v>
      </c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7" t="str">
        <f>F2</f>
        <v>ผลการประเมินคุณลักษณะอันพึงประสงค์</v>
      </c>
      <c r="AG2" s="698"/>
      <c r="AH2" s="698"/>
      <c r="AI2" s="698"/>
      <c r="AJ2" s="698"/>
      <c r="AK2" s="698"/>
      <c r="AL2" s="698"/>
      <c r="AM2" s="698"/>
      <c r="AN2" s="698"/>
      <c r="AO2" s="698"/>
      <c r="AP2" s="698"/>
      <c r="AQ2" s="698"/>
      <c r="AR2" s="698"/>
      <c r="AS2" s="698"/>
      <c r="AT2" s="698"/>
      <c r="AU2" s="726"/>
      <c r="AV2" s="698"/>
      <c r="AW2" s="726"/>
      <c r="AX2" s="698" t="str">
        <f>F2</f>
        <v>ผลการประเมินคุณลักษณะอันพึงประสงค์</v>
      </c>
      <c r="AY2" s="698"/>
      <c r="AZ2" s="726"/>
      <c r="BA2" s="724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92"/>
      <c r="C3" s="692"/>
      <c r="D3" s="695"/>
      <c r="E3" s="338" t="s">
        <v>10</v>
      </c>
      <c r="F3" s="721">
        <v>1</v>
      </c>
      <c r="G3" s="722"/>
      <c r="H3" s="722"/>
      <c r="I3" s="722"/>
      <c r="J3" s="722"/>
      <c r="K3" s="722"/>
      <c r="L3" s="723"/>
      <c r="M3" s="721">
        <v>2</v>
      </c>
      <c r="N3" s="722"/>
      <c r="O3" s="722"/>
      <c r="P3" s="722"/>
      <c r="Q3" s="723"/>
      <c r="R3" s="721">
        <v>3</v>
      </c>
      <c r="S3" s="722"/>
      <c r="T3" s="722"/>
      <c r="U3" s="723"/>
      <c r="V3" s="738">
        <v>4</v>
      </c>
      <c r="W3" s="739"/>
      <c r="X3" s="739"/>
      <c r="Y3" s="739"/>
      <c r="Z3" s="740"/>
      <c r="AA3" s="721">
        <v>5</v>
      </c>
      <c r="AB3" s="722"/>
      <c r="AC3" s="722"/>
      <c r="AD3" s="722"/>
      <c r="AE3" s="723"/>
      <c r="AF3" s="721">
        <v>6</v>
      </c>
      <c r="AG3" s="722"/>
      <c r="AH3" s="722"/>
      <c r="AI3" s="722"/>
      <c r="AJ3" s="723"/>
      <c r="AK3" s="721">
        <v>7</v>
      </c>
      <c r="AL3" s="722"/>
      <c r="AM3" s="722"/>
      <c r="AN3" s="722"/>
      <c r="AO3" s="722"/>
      <c r="AP3" s="723"/>
      <c r="AQ3" s="721">
        <v>8</v>
      </c>
      <c r="AR3" s="722"/>
      <c r="AS3" s="722"/>
      <c r="AT3" s="722"/>
      <c r="AU3" s="723"/>
      <c r="AV3" s="732" t="s">
        <v>9</v>
      </c>
      <c r="AW3" s="730" t="s">
        <v>133</v>
      </c>
      <c r="AX3" s="733" t="s">
        <v>61</v>
      </c>
      <c r="AY3" s="735" t="s">
        <v>135</v>
      </c>
      <c r="AZ3" s="727" t="s">
        <v>145</v>
      </c>
      <c r="BA3" s="724"/>
      <c r="BB3" s="136"/>
      <c r="BC3" s="136"/>
      <c r="BD3" s="136"/>
      <c r="BE3" s="136"/>
    </row>
    <row r="4" spans="1:57" ht="18" customHeight="1">
      <c r="A4" s="114"/>
      <c r="B4" s="692"/>
      <c r="C4" s="692"/>
      <c r="D4" s="695"/>
      <c r="E4" s="338" t="s">
        <v>132</v>
      </c>
      <c r="F4" s="344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19" t="s">
        <v>134</v>
      </c>
      <c r="M4" s="344">
        <v>2.1</v>
      </c>
      <c r="N4" s="73">
        <v>2.2000000000000002</v>
      </c>
      <c r="O4" s="72" t="s">
        <v>4</v>
      </c>
      <c r="P4" s="72" t="s">
        <v>133</v>
      </c>
      <c r="Q4" s="719" t="s">
        <v>134</v>
      </c>
      <c r="R4" s="344">
        <v>3.1</v>
      </c>
      <c r="S4" s="72" t="s">
        <v>4</v>
      </c>
      <c r="T4" s="72" t="s">
        <v>133</v>
      </c>
      <c r="U4" s="719" t="s">
        <v>134</v>
      </c>
      <c r="V4" s="340">
        <v>4.0999999999999996</v>
      </c>
      <c r="W4" s="73">
        <v>4.2</v>
      </c>
      <c r="X4" s="72" t="s">
        <v>4</v>
      </c>
      <c r="Y4" s="72" t="s">
        <v>133</v>
      </c>
      <c r="Z4" s="736" t="s">
        <v>134</v>
      </c>
      <c r="AA4" s="344">
        <v>5.0999999999999996</v>
      </c>
      <c r="AB4" s="73">
        <v>5.2</v>
      </c>
      <c r="AC4" s="72" t="s">
        <v>4</v>
      </c>
      <c r="AD4" s="72" t="s">
        <v>133</v>
      </c>
      <c r="AE4" s="719" t="s">
        <v>134</v>
      </c>
      <c r="AF4" s="344">
        <v>6.1</v>
      </c>
      <c r="AG4" s="73">
        <v>6.2</v>
      </c>
      <c r="AH4" s="72" t="s">
        <v>4</v>
      </c>
      <c r="AI4" s="72" t="s">
        <v>133</v>
      </c>
      <c r="AJ4" s="719" t="s">
        <v>134</v>
      </c>
      <c r="AK4" s="344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19" t="s">
        <v>134</v>
      </c>
      <c r="AQ4" s="344">
        <v>8.1</v>
      </c>
      <c r="AR4" s="73">
        <v>8.1999999999999993</v>
      </c>
      <c r="AS4" s="72" t="s">
        <v>4</v>
      </c>
      <c r="AT4" s="72" t="s">
        <v>133</v>
      </c>
      <c r="AU4" s="719" t="s">
        <v>134</v>
      </c>
      <c r="AV4" s="716"/>
      <c r="AW4" s="731"/>
      <c r="AX4" s="679"/>
      <c r="AY4" s="680"/>
      <c r="AZ4" s="728"/>
      <c r="BA4" s="724"/>
      <c r="BB4" s="114"/>
      <c r="BC4" s="114"/>
      <c r="BD4" s="114"/>
      <c r="BE4" s="114"/>
    </row>
    <row r="5" spans="1:57" ht="18" customHeight="1" thickBot="1">
      <c r="A5" s="114"/>
      <c r="B5" s="693"/>
      <c r="C5" s="693"/>
      <c r="D5" s="696"/>
      <c r="E5" s="339" t="s">
        <v>3</v>
      </c>
      <c r="F5" s="345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0"/>
      <c r="M5" s="345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0"/>
      <c r="R5" s="345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0"/>
      <c r="V5" s="341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37"/>
      <c r="AA5" s="345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0"/>
      <c r="AF5" s="345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0"/>
      <c r="AK5" s="345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0"/>
      <c r="AQ5" s="345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0"/>
      <c r="AV5" s="329">
        <f>IF(SUM(J5,O5,S5,X5,AC5,AH5,AN5,AS5),SUM(J5,O5,S5,X5,AC5,AH5,AN5,AS5),"")</f>
        <v>180</v>
      </c>
      <c r="AW5" s="483">
        <v>100</v>
      </c>
      <c r="AX5" s="734"/>
      <c r="AY5" s="681"/>
      <c r="AZ5" s="729"/>
      <c r="BA5" s="725"/>
      <c r="BB5" s="114"/>
      <c r="BC5" s="114"/>
      <c r="BD5" s="114"/>
      <c r="BE5" s="114"/>
    </row>
    <row r="6" spans="1:57" ht="15.75" customHeight="1">
      <c r="A6" s="114"/>
      <c r="B6" s="60">
        <v>1</v>
      </c>
      <c r="C6" s="294">
        <f>IF(นักเรียน!C6="","",นักเรียน!C6)</f>
        <v>3154</v>
      </c>
      <c r="D6" s="703" t="str">
        <f>IF(นักเรียน!E6="","",นักเรียน!E6)</f>
        <v>เด็กชายศิวัฒน์  สาชิน</v>
      </c>
      <c r="E6" s="704"/>
      <c r="F6" s="346">
        <f>IF(คุณลักษณะ!F6="","",คุณลักษณะ!F6)</f>
        <v>8</v>
      </c>
      <c r="G6" s="9">
        <f>IF(คุณลักษณะ!G6="","",คุณลักษณะ!G6)</f>
        <v>7</v>
      </c>
      <c r="H6" s="9">
        <f>IF(คุณลักษณะ!H6="","",คุณลักษณะ!H6)</f>
        <v>7</v>
      </c>
      <c r="I6" s="9">
        <f>IF(คุณลักษณะ!I6="","",คุณลักษณะ!I6)</f>
        <v>8</v>
      </c>
      <c r="J6" s="68">
        <f>IF(SUM(F6:I6),SUM(F6:I6),"")</f>
        <v>30</v>
      </c>
      <c r="K6" s="328">
        <f>IF(J6="","",ROUND(J6/$J$5*$K$5,0))</f>
        <v>75</v>
      </c>
      <c r="L6" s="347" t="str">
        <f t="shared" ref="L6:L45" si="0">IF(K6="","",VLOOKUP(K6,grad2,4,TRUE))</f>
        <v>ดี</v>
      </c>
      <c r="M6" s="346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28">
        <f>IF(O6="","",ROUND(O6/$O$5*$P$5,0))</f>
        <v>65</v>
      </c>
      <c r="Q6" s="347" t="str">
        <f t="shared" ref="Q6:Q45" si="1">IF(P6="","",VLOOKUP(P6,grad2,4,TRUE))</f>
        <v>ดี</v>
      </c>
      <c r="R6" s="346">
        <f>IF(คุณลักษณะ!L6="","",คุณลักษณะ!L6)</f>
        <v>7</v>
      </c>
      <c r="S6" s="68">
        <f>IF(SUM(R6:R6),SUM(R6:R6),"")</f>
        <v>7</v>
      </c>
      <c r="T6" s="328">
        <f>IF(S6="","",ROUND(S6/$S$5*$T$5,0))</f>
        <v>70</v>
      </c>
      <c r="U6" s="347" t="str">
        <f t="shared" ref="U6:U45" si="2">IF(T6="","",VLOOKUP(T6,grad2,4,TRUE))</f>
        <v>ดี</v>
      </c>
      <c r="V6" s="342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49" t="str">
        <f t="shared" ref="Z6:Z45" si="3">IF(Y6="","",VLOOKUP(Y6,grad2,4,TRUE))</f>
        <v>ดี</v>
      </c>
      <c r="AA6" s="346">
        <f>IF(คุณลักษณะ!O6="","",คุณลักษณะ!O6)</f>
        <v>7</v>
      </c>
      <c r="AB6" s="9">
        <f>IF(คุณลักษณะ!P6="","",คุณลักษณะ!P6)</f>
        <v>7</v>
      </c>
      <c r="AC6" s="68">
        <f>IF(SUM(AA6:AB6),SUM(AA6:AB6),"")</f>
        <v>14</v>
      </c>
      <c r="AD6" s="328">
        <f>IF(AC6="","",ROUND(AC6/$AC$5*$AD$5,0))</f>
        <v>70</v>
      </c>
      <c r="AE6" s="347" t="str">
        <f t="shared" ref="AE6:AE45" si="4">IF(AD6="","",VLOOKUP(AD6,grad2,4,TRUE))</f>
        <v>ดี</v>
      </c>
      <c r="AF6" s="346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28">
        <f>IF(AH6="","",ROUND(AH6/$AH$5*$AI$5,0))</f>
        <v>70</v>
      </c>
      <c r="AJ6" s="347" t="str">
        <f t="shared" ref="AJ6:AJ45" si="5">IF(AI6="","",VLOOKUP(AI6,grad2,4,TRUE))</f>
        <v>ดี</v>
      </c>
      <c r="AK6" s="346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7" t="str">
        <f t="shared" ref="AP6:AP45" si="6">IF(AO6="","",VLOOKUP(AO6,grad2,4,TRUE))</f>
        <v>ดี</v>
      </c>
      <c r="AQ6" s="350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4">
        <f>IF(AS6="","",ROUND(AS6/$AS$5*$AT$5,0))</f>
        <v>65</v>
      </c>
      <c r="AU6" s="347" t="str">
        <f t="shared" ref="AU6:AU55" si="7">IF(AT6="","",VLOOKUP(AT6,grad2,4,TRUE))</f>
        <v>ดี</v>
      </c>
      <c r="AV6" s="327">
        <f>IF(SUM(J6,O6,S6,X6,AC6,AH6,AN6,AS6),SUM(J6,O6,S6,X6,AC6,AH6,AN6,AS6),"")</f>
        <v>126</v>
      </c>
      <c r="AW6" s="65">
        <f>IF(OR(นักเรียน!Q6="ออก",AV6=""),"",ROUND(AV6/$AV$5*$AW$5,0))</f>
        <v>70</v>
      </c>
      <c r="AX6" s="485">
        <f t="shared" ref="AX6:AX45" si="8">IF(AW6="","",VLOOKUP(AW6,grad2,5,TRUE))</f>
        <v>2</v>
      </c>
      <c r="AY6" s="336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346">
        <f>IF(คุณลักษณะ!F7="","",คุณลักษณะ!F7)</f>
        <v>9</v>
      </c>
      <c r="G7" s="9">
        <f>IF(คุณลักษณะ!G7="","",คุณลักษณะ!G7)</f>
        <v>9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34</v>
      </c>
      <c r="K7" s="328">
        <f t="shared" ref="K7:K45" si="11">IF(J7="","",ROUND(J7/$J$5*$K$5,0))</f>
        <v>85</v>
      </c>
      <c r="L7" s="347" t="str">
        <f t="shared" si="0"/>
        <v>ดีเยี่ยม</v>
      </c>
      <c r="M7" s="346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8">
        <f t="shared" ref="P7:P45" si="13">IF(O7="","",ROUND(O7/$O$5*$P$5,0))</f>
        <v>75</v>
      </c>
      <c r="Q7" s="347" t="str">
        <f t="shared" si="1"/>
        <v>ดี</v>
      </c>
      <c r="R7" s="348">
        <f>IF(คุณลักษณะ!L7="","",คุณลักษณะ!L7)</f>
        <v>8</v>
      </c>
      <c r="S7" s="77">
        <f t="shared" ref="S7:S45" si="14">IF(SUM(R7:R7),SUM(R7:R7),"")</f>
        <v>8</v>
      </c>
      <c r="T7" s="328">
        <f t="shared" ref="T7:T45" si="15">IF(S7="","",ROUND(S7/$S$5*$T$5,0))</f>
        <v>80</v>
      </c>
      <c r="U7" s="347" t="str">
        <f t="shared" si="2"/>
        <v>ดีเยี่ยม</v>
      </c>
      <c r="V7" s="343">
        <f>IF(คุณลักษณะ!M7="","",คุณลักษณะ!M7)</f>
        <v>8</v>
      </c>
      <c r="W7" s="11">
        <f>IF(คุณลักษณะ!N7="","",คุณลักษณะ!N7)</f>
        <v>8</v>
      </c>
      <c r="X7" s="77">
        <f t="shared" ref="X7:X45" si="16">IF(SUM(V7:W7),SUM(V7:W7),"")</f>
        <v>16</v>
      </c>
      <c r="Y7" s="60">
        <f t="shared" ref="Y7:Y45" si="17">IF(X7="","",ROUND(X7/$X$5*$Y$5,0))</f>
        <v>80</v>
      </c>
      <c r="Z7" s="349" t="str">
        <f t="shared" si="3"/>
        <v>ดีเยี่ยม</v>
      </c>
      <c r="AA7" s="348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28">
        <f t="shared" ref="AD7:AD45" si="19">IF(AC7="","",ROUND(AC7/$AC$5*$AD$5,0))</f>
        <v>80</v>
      </c>
      <c r="AE7" s="347" t="str">
        <f t="shared" si="4"/>
        <v>ดีเยี่ยม</v>
      </c>
      <c r="AF7" s="348">
        <f>IF(คุณลักษณะ!Q7="","",คุณลักษณะ!Q7)</f>
        <v>8</v>
      </c>
      <c r="AG7" s="11">
        <f>IF(คุณลักษณะ!R7="","",คุณลักษณะ!R7)</f>
        <v>9</v>
      </c>
      <c r="AH7" s="77">
        <f t="shared" ref="AH7:AH45" si="20">IF(SUM(AF7:AG7),SUM(AF7:AG7),"")</f>
        <v>17</v>
      </c>
      <c r="AI7" s="331">
        <f t="shared" ref="AI7:AI45" si="21">IF(AH7="","",ROUND(AH7/$AH$5*$AI$5,0))</f>
        <v>85</v>
      </c>
      <c r="AJ7" s="347" t="str">
        <f t="shared" si="5"/>
        <v>ดีเยี่ยม</v>
      </c>
      <c r="AK7" s="348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9</v>
      </c>
      <c r="AN7" s="77">
        <f t="shared" ref="AN7:AN45" si="22">IF(SUM(AK7:AM7),SUM(AK7:AM7),"")</f>
        <v>25</v>
      </c>
      <c r="AO7" s="331">
        <f t="shared" ref="AO7:AO45" si="23">IF(AN7="","",ROUND(AN7/$AN$5*$AO$5,0))</f>
        <v>83</v>
      </c>
      <c r="AP7" s="347" t="str">
        <f t="shared" si="6"/>
        <v>ดีเยี่ยม</v>
      </c>
      <c r="AQ7" s="348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4">
        <f t="shared" ref="AT7:AT55" si="24">IF(AS7="","",ROUND(AS7/$AS$5*$AT$5,0))</f>
        <v>80</v>
      </c>
      <c r="AU7" s="347" t="str">
        <f t="shared" si="7"/>
        <v>ดีเยี่ยม</v>
      </c>
      <c r="AV7" s="492">
        <f t="shared" ref="AV7:AV55" si="25">IF(SUM(J7,O7,S7,X7,AC7,AH7,AN7,AS7),SUM(J7,O7,S7,X7,AC7,AH7,AN7,AS7),"")</f>
        <v>147</v>
      </c>
      <c r="AW7" s="65">
        <f>IF(OR(นักเรียน!Q7="ออก",AV7=""),"",ROUND(AV7/$AV$5*$AW$5,0))</f>
        <v>82</v>
      </c>
      <c r="AX7" s="485">
        <f t="shared" si="8"/>
        <v>3</v>
      </c>
      <c r="AY7" s="336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346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32</v>
      </c>
      <c r="K8" s="328">
        <f t="shared" si="11"/>
        <v>80</v>
      </c>
      <c r="L8" s="347" t="str">
        <f t="shared" si="0"/>
        <v>ดีเยี่ยม</v>
      </c>
      <c r="M8" s="346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8">
        <f t="shared" si="13"/>
        <v>80</v>
      </c>
      <c r="Q8" s="347" t="str">
        <f t="shared" si="1"/>
        <v>ดีเยี่ยม</v>
      </c>
      <c r="R8" s="348">
        <f>IF(คุณลักษณะ!L8="","",คุณลักษณะ!L8)</f>
        <v>8</v>
      </c>
      <c r="S8" s="77">
        <f t="shared" si="14"/>
        <v>8</v>
      </c>
      <c r="T8" s="328">
        <f t="shared" si="15"/>
        <v>80</v>
      </c>
      <c r="U8" s="347" t="str">
        <f t="shared" si="2"/>
        <v>ดีเยี่ยม</v>
      </c>
      <c r="V8" s="343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49" t="str">
        <f t="shared" si="3"/>
        <v>ดีเยี่ยม</v>
      </c>
      <c r="AA8" s="348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28">
        <f t="shared" si="19"/>
        <v>80</v>
      </c>
      <c r="AE8" s="347" t="str">
        <f t="shared" si="4"/>
        <v>ดีเยี่ยม</v>
      </c>
      <c r="AF8" s="348">
        <f>IF(คุณลักษณะ!Q8="","",คุณลักษณะ!Q8)</f>
        <v>7</v>
      </c>
      <c r="AG8" s="11">
        <f>IF(คุณลักษณะ!R8="","",คุณลักษณะ!R8)</f>
        <v>9</v>
      </c>
      <c r="AH8" s="77">
        <f t="shared" si="20"/>
        <v>16</v>
      </c>
      <c r="AI8" s="331">
        <f t="shared" si="21"/>
        <v>80</v>
      </c>
      <c r="AJ8" s="347" t="str">
        <f t="shared" si="5"/>
        <v>ดีเยี่ยม</v>
      </c>
      <c r="AK8" s="348">
        <f>IF(คุณลักษณะ!S8="","",คุณลักษณะ!S8)</f>
        <v>7</v>
      </c>
      <c r="AL8" s="11">
        <f>IF(คุณลักษณะ!T8="","",คุณลักษณะ!T8)</f>
        <v>9</v>
      </c>
      <c r="AM8" s="11">
        <f>IF(คุณลักษณะ!U8="","",คุณลักษณะ!U8)</f>
        <v>8</v>
      </c>
      <c r="AN8" s="77">
        <f t="shared" si="22"/>
        <v>24</v>
      </c>
      <c r="AO8" s="331">
        <f t="shared" si="23"/>
        <v>80</v>
      </c>
      <c r="AP8" s="347" t="str">
        <f t="shared" si="6"/>
        <v>ดีเยี่ยม</v>
      </c>
      <c r="AQ8" s="348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4">
        <f t="shared" si="24"/>
        <v>80</v>
      </c>
      <c r="AU8" s="347" t="str">
        <f t="shared" si="7"/>
        <v>ดีเยี่ยม</v>
      </c>
      <c r="AV8" s="492">
        <f t="shared" si="25"/>
        <v>146</v>
      </c>
      <c r="AW8" s="65">
        <f>IF(OR(นักเรียน!Q8="ออก",AV8=""),"",ROUND(AV8/$AV$5*$AW$5,0))</f>
        <v>81</v>
      </c>
      <c r="AX8" s="485">
        <f t="shared" si="8"/>
        <v>3</v>
      </c>
      <c r="AY8" s="336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346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8</v>
      </c>
      <c r="J9" s="68">
        <f t="shared" si="10"/>
        <v>31</v>
      </c>
      <c r="K9" s="328">
        <f t="shared" si="11"/>
        <v>78</v>
      </c>
      <c r="L9" s="347" t="str">
        <f t="shared" si="0"/>
        <v>ดี</v>
      </c>
      <c r="M9" s="346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8">
        <f t="shared" si="13"/>
        <v>75</v>
      </c>
      <c r="Q9" s="347" t="str">
        <f t="shared" si="1"/>
        <v>ดี</v>
      </c>
      <c r="R9" s="348">
        <f>IF(คุณลักษณะ!L9="","",คุณลักษณะ!L9)</f>
        <v>7</v>
      </c>
      <c r="S9" s="77">
        <f t="shared" si="14"/>
        <v>7</v>
      </c>
      <c r="T9" s="328">
        <f t="shared" si="15"/>
        <v>70</v>
      </c>
      <c r="U9" s="347" t="str">
        <f t="shared" si="2"/>
        <v>ดี</v>
      </c>
      <c r="V9" s="343">
        <f>IF(คุณลักษณะ!M9="","",คุณลักษณะ!M9)</f>
        <v>8</v>
      </c>
      <c r="W9" s="11">
        <f>IF(คุณลักษณะ!N9="","",คุณลักษณะ!N9)</f>
        <v>8</v>
      </c>
      <c r="X9" s="77">
        <f t="shared" si="16"/>
        <v>16</v>
      </c>
      <c r="Y9" s="60">
        <f t="shared" si="17"/>
        <v>80</v>
      </c>
      <c r="Z9" s="349" t="str">
        <f t="shared" si="3"/>
        <v>ดีเยี่ยม</v>
      </c>
      <c r="AA9" s="348">
        <f>IF(คุณลักษณะ!O9="","",คุณลักษณะ!O9)</f>
        <v>7</v>
      </c>
      <c r="AB9" s="11">
        <f>IF(คุณลักษณะ!P9="","",คุณลักษณะ!P9)</f>
        <v>7</v>
      </c>
      <c r="AC9" s="77">
        <f t="shared" si="18"/>
        <v>14</v>
      </c>
      <c r="AD9" s="328">
        <f t="shared" si="19"/>
        <v>70</v>
      </c>
      <c r="AE9" s="347" t="str">
        <f t="shared" si="4"/>
        <v>ดี</v>
      </c>
      <c r="AF9" s="348">
        <f>IF(คุณลักษณะ!Q9="","",คุณลักษณะ!Q9)</f>
        <v>7</v>
      </c>
      <c r="AG9" s="11">
        <f>IF(คุณลักษณะ!R9="","",คุณลักษณะ!R9)</f>
        <v>8</v>
      </c>
      <c r="AH9" s="77">
        <f t="shared" si="20"/>
        <v>15</v>
      </c>
      <c r="AI9" s="331">
        <f t="shared" si="21"/>
        <v>75</v>
      </c>
      <c r="AJ9" s="347" t="str">
        <f t="shared" si="5"/>
        <v>ดี</v>
      </c>
      <c r="AK9" s="348">
        <f>IF(คุณลักษณะ!S9="","",คุณลักษณะ!S9)</f>
        <v>7</v>
      </c>
      <c r="AL9" s="11">
        <f>IF(คุณลักษณะ!T9="","",คุณลักษณะ!T9)</f>
        <v>8</v>
      </c>
      <c r="AM9" s="11">
        <f>IF(คุณลักษณะ!U9="","",คุณลักษณะ!U9)</f>
        <v>7</v>
      </c>
      <c r="AN9" s="77">
        <f t="shared" si="22"/>
        <v>22</v>
      </c>
      <c r="AO9" s="331">
        <f t="shared" si="23"/>
        <v>73</v>
      </c>
      <c r="AP9" s="347" t="str">
        <f t="shared" si="6"/>
        <v>ดี</v>
      </c>
      <c r="AQ9" s="348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4">
        <f t="shared" si="24"/>
        <v>80</v>
      </c>
      <c r="AU9" s="347" t="str">
        <f t="shared" si="7"/>
        <v>ดีเยี่ยม</v>
      </c>
      <c r="AV9" s="492">
        <f t="shared" si="25"/>
        <v>136</v>
      </c>
      <c r="AW9" s="65">
        <f>IF(OR(นักเรียน!Q9="ออก",AV9=""),"",ROUND(AV9/$AV$5*$AW$5,0))</f>
        <v>76</v>
      </c>
      <c r="AX9" s="485">
        <f t="shared" si="8"/>
        <v>2</v>
      </c>
      <c r="AY9" s="336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346">
        <f>IF(คุณลักษณะ!F10="","",คุณลักษณะ!F10)</f>
        <v>8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8</v>
      </c>
      <c r="I10" s="9">
        <f>IF(คุณลักษณะ!I10="","",คุณลักษณะ!I10)</f>
        <v>8</v>
      </c>
      <c r="J10" s="68">
        <f t="shared" si="10"/>
        <v>31</v>
      </c>
      <c r="K10" s="328">
        <f t="shared" si="11"/>
        <v>78</v>
      </c>
      <c r="L10" s="347" t="str">
        <f t="shared" si="0"/>
        <v>ดี</v>
      </c>
      <c r="M10" s="346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8">
        <f t="shared" si="13"/>
        <v>75</v>
      </c>
      <c r="Q10" s="347" t="str">
        <f t="shared" si="1"/>
        <v>ดี</v>
      </c>
      <c r="R10" s="348">
        <f>IF(คุณลักษณะ!L10="","",คุณลักษณะ!L10)</f>
        <v>8</v>
      </c>
      <c r="S10" s="77">
        <f t="shared" si="14"/>
        <v>8</v>
      </c>
      <c r="T10" s="328">
        <f t="shared" si="15"/>
        <v>80</v>
      </c>
      <c r="U10" s="347" t="str">
        <f t="shared" si="2"/>
        <v>ดีเยี่ยม</v>
      </c>
      <c r="V10" s="343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49" t="str">
        <f t="shared" si="3"/>
        <v>ดี</v>
      </c>
      <c r="AA10" s="348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8">
        <f t="shared" si="19"/>
        <v>80</v>
      </c>
      <c r="AE10" s="347" t="str">
        <f t="shared" si="4"/>
        <v>ดีเยี่ยม</v>
      </c>
      <c r="AF10" s="348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1">
        <f t="shared" si="21"/>
        <v>80</v>
      </c>
      <c r="AJ10" s="347" t="str">
        <f t="shared" si="5"/>
        <v>ดีเยี่ยม</v>
      </c>
      <c r="AK10" s="348">
        <f>IF(คุณลักษณะ!S10="","",คุณลักษณะ!S10)</f>
        <v>7</v>
      </c>
      <c r="AL10" s="11">
        <f>IF(คุณลักษณะ!T10="","",คุณลักษณะ!T10)</f>
        <v>7</v>
      </c>
      <c r="AM10" s="11">
        <f>IF(คุณลักษณะ!U10="","",คุณลักษณะ!U10)</f>
        <v>8</v>
      </c>
      <c r="AN10" s="77">
        <f t="shared" si="22"/>
        <v>22</v>
      </c>
      <c r="AO10" s="331">
        <f t="shared" si="23"/>
        <v>73</v>
      </c>
      <c r="AP10" s="347" t="str">
        <f t="shared" si="6"/>
        <v>ดี</v>
      </c>
      <c r="AQ10" s="348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4">
        <f t="shared" si="24"/>
        <v>80</v>
      </c>
      <c r="AU10" s="347" t="str">
        <f t="shared" si="7"/>
        <v>ดีเยี่ยม</v>
      </c>
      <c r="AV10" s="492">
        <f t="shared" si="25"/>
        <v>138</v>
      </c>
      <c r="AW10" s="65">
        <f>IF(OR(นักเรียน!Q10="ออก",AV10=""),"",ROUND(AV10/$AV$5*$AW$5,0))</f>
        <v>77</v>
      </c>
      <c r="AX10" s="485">
        <f t="shared" si="8"/>
        <v>2</v>
      </c>
      <c r="AY10" s="336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346">
        <f>IF(คุณลักษณะ!F11="","",คุณลักษณะ!F11)</f>
        <v>7</v>
      </c>
      <c r="G11" s="9">
        <f>IF(คุณลักษณะ!G11="","",คุณลักษณะ!G11)</f>
        <v>7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7</v>
      </c>
      <c r="J11" s="68">
        <f t="shared" si="10"/>
        <v>29</v>
      </c>
      <c r="K11" s="328">
        <f t="shared" si="11"/>
        <v>73</v>
      </c>
      <c r="L11" s="347" t="str">
        <f t="shared" si="0"/>
        <v>ดี</v>
      </c>
      <c r="M11" s="346">
        <f>IF(คุณลักษณะ!J11="","",คุณลักษณะ!J11)</f>
        <v>9</v>
      </c>
      <c r="N11" s="9">
        <f>IF(คุณลักษณะ!K11="","",คุณลักษณะ!K11)</f>
        <v>7</v>
      </c>
      <c r="O11" s="77">
        <f t="shared" si="12"/>
        <v>16</v>
      </c>
      <c r="P11" s="328">
        <f t="shared" si="13"/>
        <v>80</v>
      </c>
      <c r="Q11" s="347" t="str">
        <f t="shared" si="1"/>
        <v>ดีเยี่ยม</v>
      </c>
      <c r="R11" s="348">
        <f>IF(คุณลักษณะ!L11="","",คุณลักษณะ!L11)</f>
        <v>7</v>
      </c>
      <c r="S11" s="77">
        <f t="shared" si="14"/>
        <v>7</v>
      </c>
      <c r="T11" s="328">
        <f t="shared" si="15"/>
        <v>70</v>
      </c>
      <c r="U11" s="347" t="str">
        <f t="shared" si="2"/>
        <v>ดี</v>
      </c>
      <c r="V11" s="343">
        <f>IF(คุณลักษณะ!M11="","",คุณลักษณะ!M11)</f>
        <v>7</v>
      </c>
      <c r="W11" s="11">
        <f>IF(คุณลักษณะ!N11="","",คุณลักษณะ!N11)</f>
        <v>8</v>
      </c>
      <c r="X11" s="77">
        <f t="shared" si="16"/>
        <v>15</v>
      </c>
      <c r="Y11" s="60">
        <f t="shared" si="17"/>
        <v>75</v>
      </c>
      <c r="Z11" s="349" t="str">
        <f t="shared" si="3"/>
        <v>ดี</v>
      </c>
      <c r="AA11" s="348">
        <f>IF(คุณลักษณะ!O11="","",คุณลักษณะ!O11)</f>
        <v>9</v>
      </c>
      <c r="AB11" s="11">
        <f>IF(คุณลักษณะ!P11="","",คุณลักษณะ!P11)</f>
        <v>7</v>
      </c>
      <c r="AC11" s="77">
        <f t="shared" si="18"/>
        <v>16</v>
      </c>
      <c r="AD11" s="328">
        <f t="shared" si="19"/>
        <v>80</v>
      </c>
      <c r="AE11" s="347" t="str">
        <f t="shared" si="4"/>
        <v>ดีเยี่ยม</v>
      </c>
      <c r="AF11" s="348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1">
        <f t="shared" si="21"/>
        <v>80</v>
      </c>
      <c r="AJ11" s="347" t="str">
        <f t="shared" si="5"/>
        <v>ดีเยี่ยม</v>
      </c>
      <c r="AK11" s="348">
        <f>IF(คุณลักษณะ!S11="","",คุณลักษณะ!S11)</f>
        <v>8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7">
        <f t="shared" si="22"/>
        <v>22</v>
      </c>
      <c r="AO11" s="331">
        <f t="shared" si="23"/>
        <v>73</v>
      </c>
      <c r="AP11" s="347" t="str">
        <f t="shared" si="6"/>
        <v>ดี</v>
      </c>
      <c r="AQ11" s="348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4">
        <f t="shared" si="24"/>
        <v>80</v>
      </c>
      <c r="AU11" s="347" t="str">
        <f t="shared" si="7"/>
        <v>ดีเยี่ยม</v>
      </c>
      <c r="AV11" s="492">
        <f t="shared" si="25"/>
        <v>137</v>
      </c>
      <c r="AW11" s="65">
        <f>IF(OR(นักเรียน!Q11="ออก",AV11=""),"",ROUND(AV11/$AV$5*$AW$5,0))</f>
        <v>76</v>
      </c>
      <c r="AX11" s="485">
        <f t="shared" si="8"/>
        <v>2</v>
      </c>
      <c r="AY11" s="336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346">
        <f>IF(คุณลักษณะ!F12="","",คุณลักษณะ!F12)</f>
        <v>9</v>
      </c>
      <c r="G12" s="9">
        <f>IF(คุณลักษณะ!G12="","",คุณลักษณะ!G12)</f>
        <v>9</v>
      </c>
      <c r="H12" s="9">
        <f>IF(คุณลักษณะ!H12="","",คุณลักษณะ!H12)</f>
        <v>8</v>
      </c>
      <c r="I12" s="9">
        <f>IF(คุณลักษณะ!I12="","",คุณลักษณะ!I12)</f>
        <v>9</v>
      </c>
      <c r="J12" s="68">
        <f t="shared" si="10"/>
        <v>35</v>
      </c>
      <c r="K12" s="328">
        <f t="shared" si="11"/>
        <v>88</v>
      </c>
      <c r="L12" s="347" t="str">
        <f t="shared" si="0"/>
        <v>ดีเยี่ยม</v>
      </c>
      <c r="M12" s="346">
        <f>IF(คุณลักษณะ!J12="","",คุณลักษณะ!J12)</f>
        <v>8</v>
      </c>
      <c r="N12" s="9">
        <f>IF(คุณลักษณะ!K12="","",คุณลักษณะ!K12)</f>
        <v>8</v>
      </c>
      <c r="O12" s="77">
        <f t="shared" si="12"/>
        <v>16</v>
      </c>
      <c r="P12" s="328">
        <f t="shared" si="13"/>
        <v>80</v>
      </c>
      <c r="Q12" s="347" t="str">
        <f t="shared" si="1"/>
        <v>ดีเยี่ยม</v>
      </c>
      <c r="R12" s="348">
        <f>IF(คุณลักษณะ!L12="","",คุณลักษณะ!L12)</f>
        <v>8</v>
      </c>
      <c r="S12" s="77">
        <f t="shared" si="14"/>
        <v>8</v>
      </c>
      <c r="T12" s="328">
        <f t="shared" si="15"/>
        <v>80</v>
      </c>
      <c r="U12" s="347" t="str">
        <f t="shared" si="2"/>
        <v>ดีเยี่ยม</v>
      </c>
      <c r="V12" s="343">
        <f>IF(คุณลักษณะ!M12="","",คุณลักษณะ!M12)</f>
        <v>9</v>
      </c>
      <c r="W12" s="11">
        <f>IF(คุณลักษณะ!N12="","",คุณลักษณะ!N12)</f>
        <v>8</v>
      </c>
      <c r="X12" s="77">
        <f t="shared" si="16"/>
        <v>17</v>
      </c>
      <c r="Y12" s="60">
        <f t="shared" si="17"/>
        <v>85</v>
      </c>
      <c r="Z12" s="349" t="str">
        <f t="shared" si="3"/>
        <v>ดีเยี่ยม</v>
      </c>
      <c r="AA12" s="348">
        <f>IF(คุณลักษณะ!O12="","",คุณลักษณะ!O12)</f>
        <v>9</v>
      </c>
      <c r="AB12" s="11">
        <f>IF(คุณลักษณะ!P12="","",คุณลักษณะ!P12)</f>
        <v>9</v>
      </c>
      <c r="AC12" s="77">
        <f t="shared" si="18"/>
        <v>18</v>
      </c>
      <c r="AD12" s="328">
        <f t="shared" si="19"/>
        <v>90</v>
      </c>
      <c r="AE12" s="347" t="str">
        <f t="shared" si="4"/>
        <v>ดีเยี่ยม</v>
      </c>
      <c r="AF12" s="348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1">
        <f t="shared" si="21"/>
        <v>80</v>
      </c>
      <c r="AJ12" s="347" t="str">
        <f t="shared" si="5"/>
        <v>ดีเยี่ยม</v>
      </c>
      <c r="AK12" s="348">
        <f>IF(คุณลักษณะ!S12="","",คุณลักษณะ!S12)</f>
        <v>8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9</v>
      </c>
      <c r="AN12" s="77">
        <f t="shared" si="22"/>
        <v>25</v>
      </c>
      <c r="AO12" s="331">
        <f t="shared" si="23"/>
        <v>83</v>
      </c>
      <c r="AP12" s="347" t="str">
        <f t="shared" si="6"/>
        <v>ดีเยี่ยม</v>
      </c>
      <c r="AQ12" s="348">
        <f>IF(คุณลักษณะ!V12="","",คุณลักษณะ!V12)</f>
        <v>9</v>
      </c>
      <c r="AR12" s="11">
        <f>IF(คุณลักษณะ!W12="","",คุณลักษณะ!W12)</f>
        <v>9</v>
      </c>
      <c r="AS12" s="77">
        <f t="shared" si="26"/>
        <v>18</v>
      </c>
      <c r="AT12" s="474">
        <f t="shared" si="24"/>
        <v>90</v>
      </c>
      <c r="AU12" s="347" t="str">
        <f t="shared" si="7"/>
        <v>ดีเยี่ยม</v>
      </c>
      <c r="AV12" s="492">
        <f t="shared" si="25"/>
        <v>153</v>
      </c>
      <c r="AW12" s="65">
        <f>IF(OR(นักเรียน!Q12="ออก",AV12=""),"",ROUND(AV12/$AV$5*$AW$5,0))</f>
        <v>85</v>
      </c>
      <c r="AX12" s="485">
        <f t="shared" si="8"/>
        <v>3</v>
      </c>
      <c r="AY12" s="336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346">
        <f>IF(คุณลักษณะ!F13="","",คุณลักษณะ!F13)</f>
        <v>7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31</v>
      </c>
      <c r="K13" s="328">
        <f t="shared" si="11"/>
        <v>78</v>
      </c>
      <c r="L13" s="347" t="str">
        <f t="shared" si="0"/>
        <v>ดี</v>
      </c>
      <c r="M13" s="346">
        <f>IF(คุณลักษณะ!J13="","",คุณลักษณะ!J13)</f>
        <v>7</v>
      </c>
      <c r="N13" s="9">
        <f>IF(คุณลักษณะ!K13="","",คุณลักษณะ!K13)</f>
        <v>8</v>
      </c>
      <c r="O13" s="77">
        <f t="shared" si="12"/>
        <v>15</v>
      </c>
      <c r="P13" s="328">
        <f t="shared" si="13"/>
        <v>75</v>
      </c>
      <c r="Q13" s="347" t="str">
        <f t="shared" si="1"/>
        <v>ดี</v>
      </c>
      <c r="R13" s="348">
        <f>IF(คุณลักษณะ!L13="","",คุณลักษณะ!L13)</f>
        <v>7</v>
      </c>
      <c r="S13" s="77">
        <f t="shared" si="14"/>
        <v>7</v>
      </c>
      <c r="T13" s="328">
        <f t="shared" si="15"/>
        <v>70</v>
      </c>
      <c r="U13" s="347" t="str">
        <f t="shared" si="2"/>
        <v>ดี</v>
      </c>
      <c r="V13" s="343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49" t="str">
        <f t="shared" si="3"/>
        <v>ดีเยี่ยม</v>
      </c>
      <c r="AA13" s="348">
        <f>IF(คุณลักษณะ!O13="","",คุณลักษณะ!O13)</f>
        <v>8</v>
      </c>
      <c r="AB13" s="11">
        <f>IF(คุณลักษณะ!P13="","",คุณลักษณะ!P13)</f>
        <v>7</v>
      </c>
      <c r="AC13" s="77">
        <f t="shared" si="18"/>
        <v>15</v>
      </c>
      <c r="AD13" s="328">
        <f t="shared" si="19"/>
        <v>75</v>
      </c>
      <c r="AE13" s="347" t="str">
        <f t="shared" si="4"/>
        <v>ดี</v>
      </c>
      <c r="AF13" s="348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1">
        <f t="shared" si="21"/>
        <v>80</v>
      </c>
      <c r="AJ13" s="347" t="str">
        <f t="shared" si="5"/>
        <v>ดีเยี่ยม</v>
      </c>
      <c r="AK13" s="348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1">
        <f t="shared" si="23"/>
        <v>77</v>
      </c>
      <c r="AP13" s="347" t="str">
        <f t="shared" si="6"/>
        <v>ดี</v>
      </c>
      <c r="AQ13" s="348">
        <f>IF(คุณลักษณะ!V13="","",คุณลักษณะ!V13)</f>
        <v>7</v>
      </c>
      <c r="AR13" s="11">
        <f>IF(คุณลักษณะ!W13="","",คุณลักษณะ!W13)</f>
        <v>8</v>
      </c>
      <c r="AS13" s="77">
        <f t="shared" si="26"/>
        <v>15</v>
      </c>
      <c r="AT13" s="474">
        <f t="shared" si="24"/>
        <v>75</v>
      </c>
      <c r="AU13" s="347" t="str">
        <f t="shared" si="7"/>
        <v>ดี</v>
      </c>
      <c r="AV13" s="492">
        <f t="shared" si="25"/>
        <v>138</v>
      </c>
      <c r="AW13" s="65">
        <f>IF(OR(นักเรียน!Q13="ออก",AV13=""),"",ROUND(AV13/$AV$5*$AW$5,0))</f>
        <v>77</v>
      </c>
      <c r="AX13" s="485">
        <f t="shared" si="8"/>
        <v>2</v>
      </c>
      <c r="AY13" s="336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346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29</v>
      </c>
      <c r="K14" s="328">
        <f t="shared" si="11"/>
        <v>73</v>
      </c>
      <c r="L14" s="347" t="str">
        <f t="shared" si="0"/>
        <v>ดี</v>
      </c>
      <c r="M14" s="346">
        <f>IF(คุณลักษณะ!J14="","",คุณลักษณะ!J14)</f>
        <v>7</v>
      </c>
      <c r="N14" s="9">
        <f>IF(คุณลักษณะ!K14="","",คุณลักษณะ!K14)</f>
        <v>8</v>
      </c>
      <c r="O14" s="77">
        <f t="shared" si="12"/>
        <v>15</v>
      </c>
      <c r="P14" s="328">
        <f t="shared" si="13"/>
        <v>75</v>
      </c>
      <c r="Q14" s="347" t="str">
        <f t="shared" si="1"/>
        <v>ดี</v>
      </c>
      <c r="R14" s="348">
        <f>IF(คุณลักษณะ!L14="","",คุณลักษณะ!L14)</f>
        <v>8</v>
      </c>
      <c r="S14" s="77">
        <f t="shared" si="14"/>
        <v>8</v>
      </c>
      <c r="T14" s="328">
        <f t="shared" si="15"/>
        <v>80</v>
      </c>
      <c r="U14" s="347" t="str">
        <f t="shared" si="2"/>
        <v>ดีเยี่ยม</v>
      </c>
      <c r="V14" s="343">
        <f>IF(คุณลักษณะ!M14="","",คุณลักษณะ!M14)</f>
        <v>7</v>
      </c>
      <c r="W14" s="11">
        <f>IF(คุณลักษณะ!N14="","",คุณลักษณะ!N14)</f>
        <v>8</v>
      </c>
      <c r="X14" s="77">
        <f t="shared" si="16"/>
        <v>15</v>
      </c>
      <c r="Y14" s="60">
        <f t="shared" si="17"/>
        <v>75</v>
      </c>
      <c r="Z14" s="349" t="str">
        <f t="shared" si="3"/>
        <v>ดี</v>
      </c>
      <c r="AA14" s="348">
        <f>IF(คุณลักษณะ!O14="","",คุณลักษณะ!O14)</f>
        <v>8</v>
      </c>
      <c r="AB14" s="11">
        <f>IF(คุณลักษณะ!P14="","",คุณลักษณะ!P14)</f>
        <v>7</v>
      </c>
      <c r="AC14" s="77">
        <f t="shared" si="18"/>
        <v>15</v>
      </c>
      <c r="AD14" s="328">
        <f t="shared" si="19"/>
        <v>75</v>
      </c>
      <c r="AE14" s="347" t="str">
        <f t="shared" si="4"/>
        <v>ดี</v>
      </c>
      <c r="AF14" s="348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1">
        <f t="shared" si="21"/>
        <v>70</v>
      </c>
      <c r="AJ14" s="347" t="str">
        <f t="shared" si="5"/>
        <v>ดี</v>
      </c>
      <c r="AK14" s="348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8</v>
      </c>
      <c r="AN14" s="77">
        <f t="shared" si="22"/>
        <v>23</v>
      </c>
      <c r="AO14" s="331">
        <f t="shared" si="23"/>
        <v>77</v>
      </c>
      <c r="AP14" s="347" t="str">
        <f t="shared" si="6"/>
        <v>ดี</v>
      </c>
      <c r="AQ14" s="348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4">
        <f t="shared" si="24"/>
        <v>80</v>
      </c>
      <c r="AU14" s="347" t="str">
        <f t="shared" si="7"/>
        <v>ดีเยี่ยม</v>
      </c>
      <c r="AV14" s="492">
        <f t="shared" si="25"/>
        <v>135</v>
      </c>
      <c r="AW14" s="65">
        <f>IF(OR(นักเรียน!Q14="ออก",AV14=""),"",ROUND(AV14/$AV$5*$AW$5,0))</f>
        <v>75</v>
      </c>
      <c r="AX14" s="485">
        <f t="shared" si="8"/>
        <v>2</v>
      </c>
      <c r="AY14" s="336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346">
        <f>IF(คุณลักษณะ!F15="","",คุณลักษณะ!F15)</f>
        <v>9</v>
      </c>
      <c r="G15" s="9">
        <f>IF(คุณลักษณะ!G15="","",คุณลักษณะ!G15)</f>
        <v>9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36</v>
      </c>
      <c r="K15" s="328">
        <f t="shared" si="11"/>
        <v>90</v>
      </c>
      <c r="L15" s="347" t="str">
        <f t="shared" si="0"/>
        <v>ดีเยี่ยม</v>
      </c>
      <c r="M15" s="346">
        <f>IF(คุณลักษณะ!J15="","",คุณลักษณะ!J15)</f>
        <v>9</v>
      </c>
      <c r="N15" s="9">
        <f>IF(คุณลักษณะ!K15="","",คุณลักษณะ!K15)</f>
        <v>10</v>
      </c>
      <c r="O15" s="77">
        <f t="shared" si="12"/>
        <v>19</v>
      </c>
      <c r="P15" s="328">
        <f t="shared" si="13"/>
        <v>95</v>
      </c>
      <c r="Q15" s="347" t="str">
        <f t="shared" si="1"/>
        <v>ดีเยี่ยม</v>
      </c>
      <c r="R15" s="348">
        <f>IF(คุณลักษณะ!L15="","",คุณลักษณะ!L15)</f>
        <v>10</v>
      </c>
      <c r="S15" s="77">
        <f t="shared" si="14"/>
        <v>10</v>
      </c>
      <c r="T15" s="328">
        <f t="shared" si="15"/>
        <v>100</v>
      </c>
      <c r="U15" s="347" t="str">
        <f t="shared" si="2"/>
        <v>ดีเยี่ยม</v>
      </c>
      <c r="V15" s="343">
        <f>IF(คุณลักษณะ!M15="","",คุณลักษณะ!M15)</f>
        <v>10</v>
      </c>
      <c r="W15" s="11">
        <f>IF(คุณลักษณะ!N15="","",คุณลักษณะ!N15)</f>
        <v>9</v>
      </c>
      <c r="X15" s="77">
        <f t="shared" si="16"/>
        <v>19</v>
      </c>
      <c r="Y15" s="60">
        <f t="shared" si="17"/>
        <v>95</v>
      </c>
      <c r="Z15" s="349" t="str">
        <f t="shared" si="3"/>
        <v>ดีเยี่ยม</v>
      </c>
      <c r="AA15" s="348">
        <f>IF(คุณลักษณะ!O15="","",คุณลักษณะ!O15)</f>
        <v>9</v>
      </c>
      <c r="AB15" s="11">
        <f>IF(คุณลักษณะ!P15="","",คุณลักษณะ!P15)</f>
        <v>9</v>
      </c>
      <c r="AC15" s="77">
        <f t="shared" si="18"/>
        <v>18</v>
      </c>
      <c r="AD15" s="328">
        <f t="shared" si="19"/>
        <v>90</v>
      </c>
      <c r="AE15" s="347" t="str">
        <f t="shared" si="4"/>
        <v>ดีเยี่ยม</v>
      </c>
      <c r="AF15" s="348">
        <f>IF(คุณลักษณะ!Q15="","",คุณลักษณะ!Q15)</f>
        <v>9</v>
      </c>
      <c r="AG15" s="11">
        <f>IF(คุณลักษณะ!R15="","",คุณลักษณะ!R15)</f>
        <v>10</v>
      </c>
      <c r="AH15" s="77">
        <f t="shared" si="20"/>
        <v>19</v>
      </c>
      <c r="AI15" s="331">
        <f t="shared" si="21"/>
        <v>95</v>
      </c>
      <c r="AJ15" s="347" t="str">
        <f t="shared" si="5"/>
        <v>ดีเยี่ยม</v>
      </c>
      <c r="AK15" s="348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9</v>
      </c>
      <c r="AN15" s="77">
        <f t="shared" si="22"/>
        <v>27</v>
      </c>
      <c r="AO15" s="331">
        <f t="shared" si="23"/>
        <v>90</v>
      </c>
      <c r="AP15" s="347" t="str">
        <f t="shared" si="6"/>
        <v>ดีเยี่ยม</v>
      </c>
      <c r="AQ15" s="348">
        <f>IF(คุณลักษณะ!V15="","",คุณลักษณะ!V15)</f>
        <v>10</v>
      </c>
      <c r="AR15" s="11">
        <f>IF(คุณลักษณะ!W15="","",คุณลักษณะ!W15)</f>
        <v>9</v>
      </c>
      <c r="AS15" s="77">
        <f t="shared" si="26"/>
        <v>19</v>
      </c>
      <c r="AT15" s="474">
        <f t="shared" si="24"/>
        <v>95</v>
      </c>
      <c r="AU15" s="347" t="str">
        <f t="shared" si="7"/>
        <v>ดีเยี่ยม</v>
      </c>
      <c r="AV15" s="492">
        <f t="shared" si="25"/>
        <v>167</v>
      </c>
      <c r="AW15" s="65">
        <f>IF(OR(นักเรียน!Q15="ออก",AV15=""),"",ROUND(AV15/$AV$5*$AW$5,0))</f>
        <v>93</v>
      </c>
      <c r="AX15" s="485">
        <f t="shared" si="8"/>
        <v>3</v>
      </c>
      <c r="AY15" s="336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346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8</v>
      </c>
      <c r="J16" s="68">
        <f t="shared" si="10"/>
        <v>34</v>
      </c>
      <c r="K16" s="328">
        <f t="shared" si="11"/>
        <v>85</v>
      </c>
      <c r="L16" s="347" t="str">
        <f t="shared" si="0"/>
        <v>ดีเยี่ยม</v>
      </c>
      <c r="M16" s="346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28">
        <f t="shared" si="13"/>
        <v>80</v>
      </c>
      <c r="Q16" s="347" t="str">
        <f t="shared" si="1"/>
        <v>ดีเยี่ยม</v>
      </c>
      <c r="R16" s="348">
        <f>IF(คุณลักษณะ!L16="","",คุณลักษณะ!L16)</f>
        <v>8</v>
      </c>
      <c r="S16" s="77">
        <f t="shared" si="14"/>
        <v>8</v>
      </c>
      <c r="T16" s="328">
        <f t="shared" si="15"/>
        <v>80</v>
      </c>
      <c r="U16" s="347" t="str">
        <f t="shared" si="2"/>
        <v>ดีเยี่ยม</v>
      </c>
      <c r="V16" s="343">
        <f>IF(คุณลักษณะ!M16="","",คุณลักษณะ!M16)</f>
        <v>9</v>
      </c>
      <c r="W16" s="11">
        <f>IF(คุณลักษณะ!N16="","",คุณลักษณะ!N16)</f>
        <v>8</v>
      </c>
      <c r="X16" s="77">
        <f t="shared" si="16"/>
        <v>17</v>
      </c>
      <c r="Y16" s="60">
        <f t="shared" si="17"/>
        <v>85</v>
      </c>
      <c r="Z16" s="349" t="str">
        <f t="shared" si="3"/>
        <v>ดีเยี่ยม</v>
      </c>
      <c r="AA16" s="348">
        <f>IF(คุณลักษณะ!O16="","",คุณลักษณะ!O16)</f>
        <v>8</v>
      </c>
      <c r="AB16" s="11">
        <f>IF(คุณลักษณะ!P16="","",คุณลักษณะ!P16)</f>
        <v>9</v>
      </c>
      <c r="AC16" s="77">
        <f t="shared" si="18"/>
        <v>17</v>
      </c>
      <c r="AD16" s="328">
        <f t="shared" si="19"/>
        <v>85</v>
      </c>
      <c r="AE16" s="347" t="str">
        <f t="shared" si="4"/>
        <v>ดีเยี่ยม</v>
      </c>
      <c r="AF16" s="348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1">
        <f t="shared" si="21"/>
        <v>80</v>
      </c>
      <c r="AJ16" s="347" t="str">
        <f t="shared" si="5"/>
        <v>ดีเยี่ยม</v>
      </c>
      <c r="AK16" s="348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9</v>
      </c>
      <c r="AN16" s="77">
        <f t="shared" si="22"/>
        <v>25</v>
      </c>
      <c r="AO16" s="331">
        <f t="shared" si="23"/>
        <v>83</v>
      </c>
      <c r="AP16" s="347" t="str">
        <f t="shared" si="6"/>
        <v>ดีเยี่ยม</v>
      </c>
      <c r="AQ16" s="348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4">
        <f t="shared" si="24"/>
        <v>85</v>
      </c>
      <c r="AU16" s="347" t="str">
        <f t="shared" si="7"/>
        <v>ดีเยี่ยม</v>
      </c>
      <c r="AV16" s="492">
        <f t="shared" si="25"/>
        <v>150</v>
      </c>
      <c r="AW16" s="65">
        <f>IF(OR(นักเรียน!Q16="ออก",AV16=""),"",ROUND(AV16/$AV$5*$AW$5,0))</f>
        <v>83</v>
      </c>
      <c r="AX16" s="485">
        <f t="shared" si="8"/>
        <v>3</v>
      </c>
      <c r="AY16" s="336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346">
        <f>IF(คุณลักษณะ!F17="","",คุณลักษณะ!F17)</f>
        <v>9</v>
      </c>
      <c r="G17" s="9">
        <f>IF(คุณลักษณะ!G17="","",คุณลักษณะ!G17)</f>
        <v>9</v>
      </c>
      <c r="H17" s="9">
        <f>IF(คุณลักษณะ!H17="","",คุณลักษณะ!H17)</f>
        <v>8</v>
      </c>
      <c r="I17" s="9">
        <f>IF(คุณลักษณะ!I17="","",คุณลักษณะ!I17)</f>
        <v>9</v>
      </c>
      <c r="J17" s="68">
        <f t="shared" si="10"/>
        <v>35</v>
      </c>
      <c r="K17" s="328">
        <f t="shared" si="11"/>
        <v>88</v>
      </c>
      <c r="L17" s="347" t="str">
        <f t="shared" si="0"/>
        <v>ดีเยี่ยม</v>
      </c>
      <c r="M17" s="346">
        <f>IF(คุณลักษณะ!J17="","",คุณลักษณะ!J17)</f>
        <v>9</v>
      </c>
      <c r="N17" s="9">
        <f>IF(คุณลักษณะ!K17="","",คุณลักษณะ!K17)</f>
        <v>9</v>
      </c>
      <c r="O17" s="77">
        <f t="shared" si="12"/>
        <v>18</v>
      </c>
      <c r="P17" s="328">
        <f t="shared" si="13"/>
        <v>90</v>
      </c>
      <c r="Q17" s="347" t="str">
        <f t="shared" si="1"/>
        <v>ดีเยี่ยม</v>
      </c>
      <c r="R17" s="348">
        <f>IF(คุณลักษณะ!L17="","",คุณลักษณะ!L17)</f>
        <v>8</v>
      </c>
      <c r="S17" s="77">
        <f t="shared" si="14"/>
        <v>8</v>
      </c>
      <c r="T17" s="328">
        <f t="shared" si="15"/>
        <v>80</v>
      </c>
      <c r="U17" s="347" t="str">
        <f t="shared" si="2"/>
        <v>ดีเยี่ยม</v>
      </c>
      <c r="V17" s="343">
        <f>IF(คุณลักษณะ!M17="","",คุณลักษณะ!M17)</f>
        <v>10</v>
      </c>
      <c r="W17" s="11">
        <f>IF(คุณลักษณะ!N17="","",คุณลักษณะ!N17)</f>
        <v>9</v>
      </c>
      <c r="X17" s="77">
        <f t="shared" si="16"/>
        <v>19</v>
      </c>
      <c r="Y17" s="60">
        <f t="shared" si="17"/>
        <v>95</v>
      </c>
      <c r="Z17" s="349" t="str">
        <f t="shared" si="3"/>
        <v>ดีเยี่ยม</v>
      </c>
      <c r="AA17" s="348">
        <f>IF(คุณลักษณะ!O17="","",คุณลักษณะ!O17)</f>
        <v>8</v>
      </c>
      <c r="AB17" s="11">
        <f>IF(คุณลักษณะ!P17="","",คุณลักษณะ!P17)</f>
        <v>9</v>
      </c>
      <c r="AC17" s="77">
        <f t="shared" si="18"/>
        <v>17</v>
      </c>
      <c r="AD17" s="328">
        <f t="shared" si="19"/>
        <v>85</v>
      </c>
      <c r="AE17" s="347" t="str">
        <f t="shared" si="4"/>
        <v>ดีเยี่ยม</v>
      </c>
      <c r="AF17" s="348">
        <f>IF(คุณลักษณะ!Q17="","",คุณลักษณะ!Q17)</f>
        <v>9</v>
      </c>
      <c r="AG17" s="11">
        <f>IF(คุณลักษณะ!R17="","",คุณลักษณะ!R17)</f>
        <v>8</v>
      </c>
      <c r="AH17" s="77">
        <f t="shared" si="20"/>
        <v>17</v>
      </c>
      <c r="AI17" s="331">
        <f t="shared" si="21"/>
        <v>85</v>
      </c>
      <c r="AJ17" s="347" t="str">
        <f t="shared" si="5"/>
        <v>ดีเยี่ยม</v>
      </c>
      <c r="AK17" s="348">
        <f>IF(คุณลักษณะ!S17="","",คุณลักษณะ!S17)</f>
        <v>8</v>
      </c>
      <c r="AL17" s="11">
        <f>IF(คุณลักษณะ!T17="","",คุณลักษณะ!T17)</f>
        <v>9</v>
      </c>
      <c r="AM17" s="11">
        <f>IF(คุณลักษณะ!U17="","",คุณลักษณะ!U17)</f>
        <v>9</v>
      </c>
      <c r="AN17" s="77">
        <f t="shared" si="22"/>
        <v>26</v>
      </c>
      <c r="AO17" s="331">
        <f t="shared" si="23"/>
        <v>87</v>
      </c>
      <c r="AP17" s="347" t="str">
        <f t="shared" si="6"/>
        <v>ดีเยี่ยม</v>
      </c>
      <c r="AQ17" s="348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4">
        <f t="shared" si="24"/>
        <v>80</v>
      </c>
      <c r="AU17" s="347" t="str">
        <f t="shared" si="7"/>
        <v>ดีเยี่ยม</v>
      </c>
      <c r="AV17" s="492">
        <f t="shared" si="25"/>
        <v>156</v>
      </c>
      <c r="AW17" s="65">
        <f>IF(OR(นักเรียน!Q17="ออก",AV17=""),"",ROUND(AV17/$AV$5*$AW$5,0))</f>
        <v>87</v>
      </c>
      <c r="AX17" s="485">
        <f t="shared" si="8"/>
        <v>3</v>
      </c>
      <c r="AY17" s="336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346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10</v>
      </c>
      <c r="J18" s="68">
        <f t="shared" si="10"/>
        <v>37</v>
      </c>
      <c r="K18" s="328">
        <f t="shared" si="11"/>
        <v>93</v>
      </c>
      <c r="L18" s="347" t="str">
        <f t="shared" si="0"/>
        <v>ดีเยี่ยม</v>
      </c>
      <c r="M18" s="346">
        <f>IF(คุณลักษณะ!J18="","",คุณลักษณะ!J18)</f>
        <v>10</v>
      </c>
      <c r="N18" s="9">
        <f>IF(คุณลักษณะ!K18="","",คุณลักษณะ!K18)</f>
        <v>9</v>
      </c>
      <c r="O18" s="77">
        <f t="shared" si="12"/>
        <v>19</v>
      </c>
      <c r="P18" s="328">
        <f t="shared" si="13"/>
        <v>95</v>
      </c>
      <c r="Q18" s="347" t="str">
        <f t="shared" si="1"/>
        <v>ดีเยี่ยม</v>
      </c>
      <c r="R18" s="348">
        <f>IF(คุณลักษณะ!L18="","",คุณลักษณะ!L18)</f>
        <v>10</v>
      </c>
      <c r="S18" s="77">
        <f t="shared" si="14"/>
        <v>10</v>
      </c>
      <c r="T18" s="328">
        <f t="shared" si="15"/>
        <v>100</v>
      </c>
      <c r="U18" s="347" t="str">
        <f t="shared" si="2"/>
        <v>ดีเยี่ยม</v>
      </c>
      <c r="V18" s="343">
        <f>IF(คุณลักษณะ!M18="","",คุณลักษณะ!M18)</f>
        <v>10</v>
      </c>
      <c r="W18" s="11">
        <f>IF(คุณลักษณะ!N18="","",คุณลักษณะ!N18)</f>
        <v>10</v>
      </c>
      <c r="X18" s="77">
        <f t="shared" si="16"/>
        <v>20</v>
      </c>
      <c r="Y18" s="60">
        <f t="shared" si="17"/>
        <v>100</v>
      </c>
      <c r="Z18" s="349" t="str">
        <f t="shared" si="3"/>
        <v>ดีเยี่ยม</v>
      </c>
      <c r="AA18" s="348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28">
        <f t="shared" si="19"/>
        <v>90</v>
      </c>
      <c r="AE18" s="347" t="str">
        <f t="shared" si="4"/>
        <v>ดีเยี่ยม</v>
      </c>
      <c r="AF18" s="348">
        <f>IF(คุณลักษณะ!Q18="","",คุณลักษณะ!Q18)</f>
        <v>9</v>
      </c>
      <c r="AG18" s="11">
        <f>IF(คุณลักษณะ!R18="","",คุณลักษณะ!R18)</f>
        <v>9</v>
      </c>
      <c r="AH18" s="77">
        <f t="shared" si="20"/>
        <v>18</v>
      </c>
      <c r="AI18" s="331">
        <f t="shared" si="21"/>
        <v>90</v>
      </c>
      <c r="AJ18" s="347" t="str">
        <f t="shared" si="5"/>
        <v>ดีเยี่ยม</v>
      </c>
      <c r="AK18" s="348">
        <f>IF(คุณลักษณะ!S18="","",คุณลักษณะ!S18)</f>
        <v>10</v>
      </c>
      <c r="AL18" s="11">
        <f>IF(คุณลักษณะ!T18="","",คุณลักษณะ!T18)</f>
        <v>9</v>
      </c>
      <c r="AM18" s="11">
        <f>IF(คุณลักษณะ!U18="","",คุณลักษณะ!U18)</f>
        <v>9</v>
      </c>
      <c r="AN18" s="77">
        <f t="shared" si="22"/>
        <v>28</v>
      </c>
      <c r="AO18" s="331">
        <f t="shared" si="23"/>
        <v>93</v>
      </c>
      <c r="AP18" s="347" t="str">
        <f t="shared" si="6"/>
        <v>ดีเยี่ยม</v>
      </c>
      <c r="AQ18" s="348">
        <f>IF(คุณลักษณะ!V18="","",คุณลักษณะ!V18)</f>
        <v>10</v>
      </c>
      <c r="AR18" s="11">
        <f>IF(คุณลักษณะ!W18="","",คุณลักษณะ!W18)</f>
        <v>9</v>
      </c>
      <c r="AS18" s="77">
        <f t="shared" si="26"/>
        <v>19</v>
      </c>
      <c r="AT18" s="474">
        <f t="shared" si="24"/>
        <v>95</v>
      </c>
      <c r="AU18" s="347" t="str">
        <f t="shared" si="7"/>
        <v>ดีเยี่ยม</v>
      </c>
      <c r="AV18" s="492">
        <f t="shared" si="25"/>
        <v>169</v>
      </c>
      <c r="AW18" s="65">
        <f>IF(OR(นักเรียน!Q18="ออก",AV18=""),"",ROUND(AV18/$AV$5*$AW$5,0))</f>
        <v>94</v>
      </c>
      <c r="AX18" s="485">
        <f t="shared" si="8"/>
        <v>3</v>
      </c>
      <c r="AY18" s="336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346">
        <f>IF(คุณลักษณะ!F19="","",คุณลักษณะ!F19)</f>
        <v>9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10</v>
      </c>
      <c r="J19" s="68">
        <f t="shared" si="10"/>
        <v>36</v>
      </c>
      <c r="K19" s="328">
        <f t="shared" si="11"/>
        <v>90</v>
      </c>
      <c r="L19" s="347" t="str">
        <f t="shared" si="0"/>
        <v>ดีเยี่ยม</v>
      </c>
      <c r="M19" s="346">
        <f>IF(คุณลักษณะ!J19="","",คุณลักษณะ!J19)</f>
        <v>10</v>
      </c>
      <c r="N19" s="9">
        <f>IF(คุณลักษณะ!K19="","",คุณลักษณะ!K19)</f>
        <v>8</v>
      </c>
      <c r="O19" s="77">
        <f t="shared" si="12"/>
        <v>18</v>
      </c>
      <c r="P19" s="328">
        <f t="shared" si="13"/>
        <v>90</v>
      </c>
      <c r="Q19" s="347" t="str">
        <f t="shared" si="1"/>
        <v>ดีเยี่ยม</v>
      </c>
      <c r="R19" s="348">
        <f>IF(คุณลักษณะ!L19="","",คุณลักษณะ!L19)</f>
        <v>9</v>
      </c>
      <c r="S19" s="77">
        <f t="shared" si="14"/>
        <v>9</v>
      </c>
      <c r="T19" s="328">
        <f t="shared" si="15"/>
        <v>90</v>
      </c>
      <c r="U19" s="347" t="str">
        <f t="shared" si="2"/>
        <v>ดีเยี่ยม</v>
      </c>
      <c r="V19" s="343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49" t="str">
        <f t="shared" si="3"/>
        <v>ดีเยี่ยม</v>
      </c>
      <c r="AA19" s="348">
        <f>IF(คุณลักษณะ!O19="","",คุณลักษณะ!O19)</f>
        <v>8</v>
      </c>
      <c r="AB19" s="11">
        <f>IF(คุณลักษณะ!P19="","",คุณลักษณะ!P19)</f>
        <v>10</v>
      </c>
      <c r="AC19" s="77">
        <f t="shared" si="18"/>
        <v>18</v>
      </c>
      <c r="AD19" s="328">
        <f t="shared" si="19"/>
        <v>90</v>
      </c>
      <c r="AE19" s="347" t="str">
        <f t="shared" si="4"/>
        <v>ดีเยี่ยม</v>
      </c>
      <c r="AF19" s="348">
        <f>IF(คุณลักษณะ!Q19="","",คุณลักษณะ!Q19)</f>
        <v>8</v>
      </c>
      <c r="AG19" s="11">
        <f>IF(คุณลักษณะ!R19="","",คุณลักษณะ!R19)</f>
        <v>10</v>
      </c>
      <c r="AH19" s="77">
        <f t="shared" si="20"/>
        <v>18</v>
      </c>
      <c r="AI19" s="331">
        <f t="shared" si="21"/>
        <v>90</v>
      </c>
      <c r="AJ19" s="347" t="str">
        <f t="shared" si="5"/>
        <v>ดีเยี่ยม</v>
      </c>
      <c r="AK19" s="348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1">
        <f t="shared" si="23"/>
        <v>87</v>
      </c>
      <c r="AP19" s="347" t="str">
        <f t="shared" si="6"/>
        <v>ดีเยี่ยม</v>
      </c>
      <c r="AQ19" s="348">
        <f>IF(คุณลักษณะ!V19="","",คุณลักษณะ!V19)</f>
        <v>10</v>
      </c>
      <c r="AR19" s="11">
        <f>IF(คุณลักษณะ!W19="","",คุณลักษณะ!W19)</f>
        <v>10</v>
      </c>
      <c r="AS19" s="77">
        <f t="shared" si="26"/>
        <v>20</v>
      </c>
      <c r="AT19" s="474">
        <f t="shared" si="24"/>
        <v>100</v>
      </c>
      <c r="AU19" s="347" t="str">
        <f t="shared" si="7"/>
        <v>ดีเยี่ยม</v>
      </c>
      <c r="AV19" s="492">
        <f t="shared" si="25"/>
        <v>163</v>
      </c>
      <c r="AW19" s="65">
        <f>IF(OR(นักเรียน!Q19="ออก",AV19=""),"",ROUND(AV19/$AV$5*$AW$5,0))</f>
        <v>91</v>
      </c>
      <c r="AX19" s="485">
        <f t="shared" si="8"/>
        <v>3</v>
      </c>
      <c r="AY19" s="336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346">
        <f>IF(คุณลักษณะ!F20="","",คุณลักษณะ!F20)</f>
        <v>10</v>
      </c>
      <c r="G20" s="9">
        <f>IF(คุณลักษณะ!G20="","",คุณลักษณะ!G20)</f>
        <v>9</v>
      </c>
      <c r="H20" s="9">
        <f>IF(คุณลักษณะ!H20="","",คุณลักษณะ!H20)</f>
        <v>10</v>
      </c>
      <c r="I20" s="9">
        <f>IF(คุณลักษณะ!I20="","",คุณลักษณะ!I20)</f>
        <v>10</v>
      </c>
      <c r="J20" s="68">
        <f t="shared" si="10"/>
        <v>39</v>
      </c>
      <c r="K20" s="328">
        <f t="shared" si="11"/>
        <v>98</v>
      </c>
      <c r="L20" s="347" t="str">
        <f t="shared" si="0"/>
        <v>ดีเยี่ยม</v>
      </c>
      <c r="M20" s="346">
        <f>IF(คุณลักษณะ!J20="","",คุณลักษณะ!J20)</f>
        <v>9</v>
      </c>
      <c r="N20" s="9">
        <f>IF(คุณลักษณะ!K20="","",คุณลักษณะ!K20)</f>
        <v>9</v>
      </c>
      <c r="O20" s="77">
        <f t="shared" si="12"/>
        <v>18</v>
      </c>
      <c r="P20" s="328">
        <f t="shared" si="13"/>
        <v>90</v>
      </c>
      <c r="Q20" s="347" t="str">
        <f t="shared" si="1"/>
        <v>ดีเยี่ยม</v>
      </c>
      <c r="R20" s="348">
        <f>IF(คุณลักษณะ!L20="","",คุณลักษณะ!L20)</f>
        <v>9</v>
      </c>
      <c r="S20" s="77">
        <f t="shared" si="14"/>
        <v>9</v>
      </c>
      <c r="T20" s="328">
        <f t="shared" si="15"/>
        <v>90</v>
      </c>
      <c r="U20" s="347" t="str">
        <f t="shared" si="2"/>
        <v>ดีเยี่ยม</v>
      </c>
      <c r="V20" s="343">
        <f>IF(คุณลักษณะ!M20="","",คุณลักษณะ!M20)</f>
        <v>9</v>
      </c>
      <c r="W20" s="11">
        <f>IF(คุณลักษณะ!N20="","",คุณลักษณะ!N20)</f>
        <v>9</v>
      </c>
      <c r="X20" s="77">
        <f t="shared" si="16"/>
        <v>18</v>
      </c>
      <c r="Y20" s="60">
        <f t="shared" si="17"/>
        <v>90</v>
      </c>
      <c r="Z20" s="349" t="str">
        <f t="shared" si="3"/>
        <v>ดีเยี่ยม</v>
      </c>
      <c r="AA20" s="348">
        <f>IF(คุณลักษณะ!O20="","",คุณลักษณะ!O20)</f>
        <v>8</v>
      </c>
      <c r="AB20" s="11">
        <f>IF(คุณลักษณะ!P20="","",คุณลักษณะ!P20)</f>
        <v>10</v>
      </c>
      <c r="AC20" s="77">
        <f t="shared" si="18"/>
        <v>18</v>
      </c>
      <c r="AD20" s="328">
        <f t="shared" si="19"/>
        <v>90</v>
      </c>
      <c r="AE20" s="347" t="str">
        <f t="shared" si="4"/>
        <v>ดีเยี่ยม</v>
      </c>
      <c r="AF20" s="348">
        <f>IF(คุณลักษณะ!Q20="","",คุณลักษณะ!Q20)</f>
        <v>9</v>
      </c>
      <c r="AG20" s="11">
        <f>IF(คุณลักษณะ!R20="","",คุณลักษณะ!R20)</f>
        <v>9</v>
      </c>
      <c r="AH20" s="77">
        <f t="shared" si="20"/>
        <v>18</v>
      </c>
      <c r="AI20" s="331">
        <f t="shared" si="21"/>
        <v>90</v>
      </c>
      <c r="AJ20" s="347" t="str">
        <f t="shared" si="5"/>
        <v>ดีเยี่ยม</v>
      </c>
      <c r="AK20" s="348">
        <f>IF(คุณลักษณะ!S20="","",คุณลักษณะ!S20)</f>
        <v>10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9</v>
      </c>
      <c r="AN20" s="77">
        <f t="shared" si="22"/>
        <v>28</v>
      </c>
      <c r="AO20" s="331">
        <f t="shared" si="23"/>
        <v>93</v>
      </c>
      <c r="AP20" s="347" t="str">
        <f t="shared" si="6"/>
        <v>ดีเยี่ยม</v>
      </c>
      <c r="AQ20" s="348">
        <f>IF(คุณลักษณะ!V20="","",คุณลักษณะ!V20)</f>
        <v>9</v>
      </c>
      <c r="AR20" s="11">
        <f>IF(คุณลักษณะ!W20="","",คุณลักษณะ!W20)</f>
        <v>10</v>
      </c>
      <c r="AS20" s="77">
        <f t="shared" si="26"/>
        <v>19</v>
      </c>
      <c r="AT20" s="474">
        <f t="shared" si="24"/>
        <v>95</v>
      </c>
      <c r="AU20" s="347" t="str">
        <f t="shared" si="7"/>
        <v>ดีเยี่ยม</v>
      </c>
      <c r="AV20" s="492">
        <f t="shared" si="25"/>
        <v>167</v>
      </c>
      <c r="AW20" s="65">
        <f>IF(OR(นักเรียน!Q20="ออก",AV20=""),"",ROUND(AV20/$AV$5*$AW$5,0))</f>
        <v>93</v>
      </c>
      <c r="AX20" s="485">
        <f t="shared" si="8"/>
        <v>3</v>
      </c>
      <c r="AY20" s="336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346">
        <f>IF(คุณลักษณะ!F21="","",คุณลักษณะ!F21)</f>
        <v>8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35</v>
      </c>
      <c r="K21" s="328">
        <f t="shared" si="11"/>
        <v>88</v>
      </c>
      <c r="L21" s="347" t="str">
        <f t="shared" si="0"/>
        <v>ดีเยี่ยม</v>
      </c>
      <c r="M21" s="346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8">
        <f t="shared" si="13"/>
        <v>85</v>
      </c>
      <c r="Q21" s="347" t="str">
        <f t="shared" si="1"/>
        <v>ดีเยี่ยม</v>
      </c>
      <c r="R21" s="348">
        <f>IF(คุณลักษณะ!L21="","",คุณลักษณะ!L21)</f>
        <v>8</v>
      </c>
      <c r="S21" s="77">
        <f t="shared" si="14"/>
        <v>8</v>
      </c>
      <c r="T21" s="328">
        <f t="shared" si="15"/>
        <v>80</v>
      </c>
      <c r="U21" s="347" t="str">
        <f t="shared" si="2"/>
        <v>ดีเยี่ยม</v>
      </c>
      <c r="V21" s="343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49" t="str">
        <f t="shared" si="3"/>
        <v>ดีเยี่ยม</v>
      </c>
      <c r="AA21" s="348">
        <f>IF(คุณลักษณะ!O21="","",คุณลักษณะ!O21)</f>
        <v>7</v>
      </c>
      <c r="AB21" s="11">
        <f>IF(คุณลักษณะ!P21="","",คุณลักษณะ!P21)</f>
        <v>8</v>
      </c>
      <c r="AC21" s="77">
        <f t="shared" si="18"/>
        <v>15</v>
      </c>
      <c r="AD21" s="328">
        <f t="shared" si="19"/>
        <v>75</v>
      </c>
      <c r="AE21" s="347" t="str">
        <f t="shared" si="4"/>
        <v>ดี</v>
      </c>
      <c r="AF21" s="348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1">
        <f t="shared" si="21"/>
        <v>90</v>
      </c>
      <c r="AJ21" s="347" t="str">
        <f t="shared" si="5"/>
        <v>ดีเยี่ยม</v>
      </c>
      <c r="AK21" s="348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1">
        <f t="shared" si="23"/>
        <v>83</v>
      </c>
      <c r="AP21" s="347" t="str">
        <f t="shared" si="6"/>
        <v>ดีเยี่ยม</v>
      </c>
      <c r="AQ21" s="348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4">
        <f t="shared" si="24"/>
        <v>90</v>
      </c>
      <c r="AU21" s="347" t="str">
        <f t="shared" si="7"/>
        <v>ดีเยี่ยม</v>
      </c>
      <c r="AV21" s="492">
        <f t="shared" si="25"/>
        <v>153</v>
      </c>
      <c r="AW21" s="65">
        <f>IF(OR(นักเรียน!Q21="ออก",AV21=""),"",ROUND(AV21/$AV$5*$AW$5,0))</f>
        <v>85</v>
      </c>
      <c r="AX21" s="485">
        <f t="shared" si="8"/>
        <v>3</v>
      </c>
      <c r="AY21" s="336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346">
        <f>IF(คุณลักษณะ!F22="","",คุณลักษณะ!F22)</f>
        <v>9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35</v>
      </c>
      <c r="K22" s="328">
        <f t="shared" si="11"/>
        <v>88</v>
      </c>
      <c r="L22" s="347" t="str">
        <f t="shared" si="0"/>
        <v>ดีเยี่ยม</v>
      </c>
      <c r="M22" s="346">
        <f>IF(คุณลักษณะ!J22="","",คุณลักษณะ!J22)</f>
        <v>8</v>
      </c>
      <c r="N22" s="9">
        <f>IF(คุณลักษณะ!K22="","",คุณลักษณะ!K22)</f>
        <v>7</v>
      </c>
      <c r="O22" s="77">
        <f t="shared" si="12"/>
        <v>15</v>
      </c>
      <c r="P22" s="328">
        <f t="shared" si="13"/>
        <v>75</v>
      </c>
      <c r="Q22" s="347" t="str">
        <f t="shared" si="1"/>
        <v>ดี</v>
      </c>
      <c r="R22" s="348">
        <f>IF(คุณลักษณะ!L22="","",คุณลักษณะ!L22)</f>
        <v>9</v>
      </c>
      <c r="S22" s="77">
        <f t="shared" si="14"/>
        <v>9</v>
      </c>
      <c r="T22" s="328">
        <f t="shared" si="15"/>
        <v>90</v>
      </c>
      <c r="U22" s="347" t="str">
        <f t="shared" si="2"/>
        <v>ดีเยี่ยม</v>
      </c>
      <c r="V22" s="343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49" t="str">
        <f t="shared" si="3"/>
        <v>ดีเยี่ยม</v>
      </c>
      <c r="AA22" s="348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28">
        <f t="shared" si="19"/>
        <v>90</v>
      </c>
      <c r="AE22" s="347" t="str">
        <f t="shared" si="4"/>
        <v>ดีเยี่ยม</v>
      </c>
      <c r="AF22" s="348">
        <f>IF(คุณลักษณะ!Q22="","",คุณลักษณะ!Q22)</f>
        <v>7</v>
      </c>
      <c r="AG22" s="11">
        <f>IF(คุณลักษณะ!R22="","",คุณลักษณะ!R22)</f>
        <v>7</v>
      </c>
      <c r="AH22" s="77">
        <f t="shared" si="20"/>
        <v>14</v>
      </c>
      <c r="AI22" s="331">
        <f t="shared" si="21"/>
        <v>70</v>
      </c>
      <c r="AJ22" s="347" t="str">
        <f t="shared" si="5"/>
        <v>ดี</v>
      </c>
      <c r="AK22" s="348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1">
        <f t="shared" si="23"/>
        <v>87</v>
      </c>
      <c r="AP22" s="347" t="str">
        <f t="shared" si="6"/>
        <v>ดีเยี่ยม</v>
      </c>
      <c r="AQ22" s="348">
        <f>IF(คุณลักษณะ!V22="","",คุณลักษณะ!V22)</f>
        <v>8</v>
      </c>
      <c r="AR22" s="11">
        <f>IF(คุณลักษณะ!W22="","",คุณลักษณะ!W22)</f>
        <v>8</v>
      </c>
      <c r="AS22" s="77">
        <f t="shared" si="26"/>
        <v>16</v>
      </c>
      <c r="AT22" s="474">
        <f t="shared" si="24"/>
        <v>80</v>
      </c>
      <c r="AU22" s="347" t="str">
        <f t="shared" si="7"/>
        <v>ดีเยี่ยม</v>
      </c>
      <c r="AV22" s="492">
        <f t="shared" si="25"/>
        <v>150</v>
      </c>
      <c r="AW22" s="65">
        <f>IF(OR(นักเรียน!Q22="ออก",AV22=""),"",ROUND(AV22/$AV$5*$AW$5,0))</f>
        <v>83</v>
      </c>
      <c r="AX22" s="485">
        <f t="shared" si="8"/>
        <v>3</v>
      </c>
      <c r="AY22" s="336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 มณีอินทร์</v>
      </c>
      <c r="E23" s="675"/>
      <c r="F23" s="346">
        <f>IF(คุณลักษณะ!F23="","",คุณลักษณะ!F23)</f>
        <v>9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9</v>
      </c>
      <c r="J23" s="68">
        <f t="shared" si="10"/>
        <v>34</v>
      </c>
      <c r="K23" s="328">
        <f t="shared" si="11"/>
        <v>85</v>
      </c>
      <c r="L23" s="347" t="str">
        <f t="shared" si="0"/>
        <v>ดีเยี่ยม</v>
      </c>
      <c r="M23" s="346">
        <f>IF(คุณลักษณะ!J23="","",คุณลักษณะ!J23)</f>
        <v>9</v>
      </c>
      <c r="N23" s="9">
        <f>IF(คุณลักษณะ!K23="","",คุณลักษณะ!K23)</f>
        <v>9</v>
      </c>
      <c r="O23" s="77">
        <f t="shared" si="12"/>
        <v>18</v>
      </c>
      <c r="P23" s="328">
        <f t="shared" si="13"/>
        <v>90</v>
      </c>
      <c r="Q23" s="347" t="str">
        <f t="shared" si="1"/>
        <v>ดีเยี่ยม</v>
      </c>
      <c r="R23" s="348">
        <f>IF(คุณลักษณะ!L23="","",คุณลักษณะ!L23)</f>
        <v>8</v>
      </c>
      <c r="S23" s="77">
        <f t="shared" si="14"/>
        <v>8</v>
      </c>
      <c r="T23" s="328">
        <f t="shared" si="15"/>
        <v>80</v>
      </c>
      <c r="U23" s="347" t="str">
        <f t="shared" si="2"/>
        <v>ดีเยี่ยม</v>
      </c>
      <c r="V23" s="343">
        <f>IF(คุณลักษณะ!M23="","",คุณลักษณะ!M23)</f>
        <v>9</v>
      </c>
      <c r="W23" s="11">
        <f>IF(คุณลักษณะ!N23="","",คุณลักษณะ!N23)</f>
        <v>8</v>
      </c>
      <c r="X23" s="77">
        <f t="shared" si="16"/>
        <v>17</v>
      </c>
      <c r="Y23" s="60">
        <f t="shared" si="17"/>
        <v>85</v>
      </c>
      <c r="Z23" s="349" t="str">
        <f t="shared" si="3"/>
        <v>ดีเยี่ยม</v>
      </c>
      <c r="AA23" s="348">
        <f>IF(คุณลักษณะ!O23="","",คุณลักษณะ!O23)</f>
        <v>9</v>
      </c>
      <c r="AB23" s="11">
        <f>IF(คุณลักษณะ!P23="","",คุณลักษณะ!P23)</f>
        <v>8</v>
      </c>
      <c r="AC23" s="77">
        <f t="shared" si="18"/>
        <v>17</v>
      </c>
      <c r="AD23" s="328">
        <f t="shared" si="19"/>
        <v>85</v>
      </c>
      <c r="AE23" s="347" t="str">
        <f t="shared" si="4"/>
        <v>ดีเยี่ยม</v>
      </c>
      <c r="AF23" s="348">
        <f>IF(คุณลักษณะ!Q23="","",คุณลักษณะ!Q23)</f>
        <v>8</v>
      </c>
      <c r="AG23" s="11">
        <f>IF(คุณลักษณะ!R23="","",คุณลักษณะ!R23)</f>
        <v>10</v>
      </c>
      <c r="AH23" s="77">
        <f t="shared" si="20"/>
        <v>18</v>
      </c>
      <c r="AI23" s="331">
        <f t="shared" si="21"/>
        <v>90</v>
      </c>
      <c r="AJ23" s="347" t="str">
        <f t="shared" si="5"/>
        <v>ดีเยี่ยม</v>
      </c>
      <c r="AK23" s="348">
        <f>IF(คุณลักษณะ!S23="","",คุณลักษณะ!S23)</f>
        <v>9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26</v>
      </c>
      <c r="AO23" s="331">
        <f t="shared" si="23"/>
        <v>87</v>
      </c>
      <c r="AP23" s="347" t="str">
        <f t="shared" si="6"/>
        <v>ดีเยี่ยม</v>
      </c>
      <c r="AQ23" s="348">
        <f>IF(คุณลักษณะ!V23="","",คุณลักษณะ!V23)</f>
        <v>10</v>
      </c>
      <c r="AR23" s="11">
        <f>IF(คุณลักษณะ!W23="","",คุณลักษณะ!W23)</f>
        <v>10</v>
      </c>
      <c r="AS23" s="77">
        <f t="shared" si="26"/>
        <v>20</v>
      </c>
      <c r="AT23" s="474">
        <f t="shared" si="24"/>
        <v>100</v>
      </c>
      <c r="AU23" s="347" t="str">
        <f t="shared" si="7"/>
        <v>ดีเยี่ยม</v>
      </c>
      <c r="AV23" s="492">
        <f t="shared" si="25"/>
        <v>158</v>
      </c>
      <c r="AW23" s="65">
        <f>IF(OR(นักเรียน!Q23="ออก",AV23=""),"",ROUND(AV23/$AV$5*$AW$5,0))</f>
        <v>88</v>
      </c>
      <c r="AX23" s="485">
        <f t="shared" si="8"/>
        <v>3</v>
      </c>
      <c r="AY23" s="336" t="str">
        <f t="shared" si="9"/>
        <v>ดีเยี่ยม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346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28" t="str">
        <f t="shared" si="11"/>
        <v/>
      </c>
      <c r="L24" s="347" t="str">
        <f t="shared" si="0"/>
        <v/>
      </c>
      <c r="M24" s="346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28" t="str">
        <f t="shared" si="13"/>
        <v/>
      </c>
      <c r="Q24" s="347" t="str">
        <f t="shared" si="1"/>
        <v/>
      </c>
      <c r="R24" s="348" t="str">
        <f>IF(คุณลักษณะ!L24="","",คุณลักษณะ!L24)</f>
        <v/>
      </c>
      <c r="S24" s="77" t="str">
        <f t="shared" si="14"/>
        <v/>
      </c>
      <c r="T24" s="328" t="str">
        <f t="shared" si="15"/>
        <v/>
      </c>
      <c r="U24" s="347" t="str">
        <f t="shared" si="2"/>
        <v/>
      </c>
      <c r="V24" s="343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49" t="str">
        <f t="shared" si="3"/>
        <v/>
      </c>
      <c r="AA24" s="348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28" t="str">
        <f t="shared" si="19"/>
        <v/>
      </c>
      <c r="AE24" s="347" t="str">
        <f t="shared" si="4"/>
        <v/>
      </c>
      <c r="AF24" s="348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1" t="str">
        <f t="shared" si="21"/>
        <v/>
      </c>
      <c r="AJ24" s="347" t="str">
        <f t="shared" si="5"/>
        <v/>
      </c>
      <c r="AK24" s="348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1" t="str">
        <f t="shared" si="23"/>
        <v/>
      </c>
      <c r="AP24" s="347" t="str">
        <f t="shared" si="6"/>
        <v/>
      </c>
      <c r="AQ24" s="348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4" t="str">
        <f t="shared" si="24"/>
        <v/>
      </c>
      <c r="AU24" s="347" t="str">
        <f t="shared" si="7"/>
        <v/>
      </c>
      <c r="AV24" s="492" t="str">
        <f t="shared" si="25"/>
        <v/>
      </c>
      <c r="AW24" s="65" t="str">
        <f>IF(OR(นักเรียน!Q24="ออก",AV24=""),"",ROUND(AV24/$AV$5*$AW$5,0))</f>
        <v/>
      </c>
      <c r="AX24" s="485" t="str">
        <f t="shared" si="8"/>
        <v/>
      </c>
      <c r="AY24" s="336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346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28" t="str">
        <f t="shared" si="11"/>
        <v/>
      </c>
      <c r="L25" s="347" t="str">
        <f t="shared" si="0"/>
        <v/>
      </c>
      <c r="M25" s="346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28" t="str">
        <f t="shared" si="13"/>
        <v/>
      </c>
      <c r="Q25" s="347" t="str">
        <f t="shared" si="1"/>
        <v/>
      </c>
      <c r="R25" s="348" t="str">
        <f>IF(คุณลักษณะ!L25="","",คุณลักษณะ!L25)</f>
        <v/>
      </c>
      <c r="S25" s="77" t="str">
        <f t="shared" si="14"/>
        <v/>
      </c>
      <c r="T25" s="328" t="str">
        <f t="shared" si="15"/>
        <v/>
      </c>
      <c r="U25" s="347" t="str">
        <f t="shared" si="2"/>
        <v/>
      </c>
      <c r="V25" s="343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49" t="str">
        <f t="shared" si="3"/>
        <v/>
      </c>
      <c r="AA25" s="348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28" t="str">
        <f t="shared" si="19"/>
        <v/>
      </c>
      <c r="AE25" s="347" t="str">
        <f t="shared" si="4"/>
        <v/>
      </c>
      <c r="AF25" s="348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1" t="str">
        <f t="shared" si="21"/>
        <v/>
      </c>
      <c r="AJ25" s="347" t="str">
        <f t="shared" si="5"/>
        <v/>
      </c>
      <c r="AK25" s="348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1" t="str">
        <f t="shared" si="23"/>
        <v/>
      </c>
      <c r="AP25" s="347" t="str">
        <f t="shared" si="6"/>
        <v/>
      </c>
      <c r="AQ25" s="348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4" t="str">
        <f t="shared" si="24"/>
        <v/>
      </c>
      <c r="AU25" s="347" t="str">
        <f t="shared" si="7"/>
        <v/>
      </c>
      <c r="AV25" s="492" t="str">
        <f t="shared" si="25"/>
        <v/>
      </c>
      <c r="AW25" s="65" t="str">
        <f>IF(OR(นักเรียน!Q25="ออก",AV25=""),"",ROUND(AV25/$AV$5*$AW$5,0))</f>
        <v/>
      </c>
      <c r="AX25" s="485" t="str">
        <f t="shared" si="8"/>
        <v/>
      </c>
      <c r="AY25" s="336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346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8" t="str">
        <f t="shared" si="11"/>
        <v/>
      </c>
      <c r="L26" s="347" t="str">
        <f t="shared" si="0"/>
        <v/>
      </c>
      <c r="M26" s="346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8" t="str">
        <f t="shared" si="13"/>
        <v/>
      </c>
      <c r="Q26" s="347" t="str">
        <f t="shared" si="1"/>
        <v/>
      </c>
      <c r="R26" s="348" t="str">
        <f>IF(คุณลักษณะ!L26="","",คุณลักษณะ!L26)</f>
        <v/>
      </c>
      <c r="S26" s="77" t="str">
        <f t="shared" si="14"/>
        <v/>
      </c>
      <c r="T26" s="328" t="str">
        <f t="shared" si="15"/>
        <v/>
      </c>
      <c r="U26" s="347" t="str">
        <f t="shared" si="2"/>
        <v/>
      </c>
      <c r="V26" s="343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49" t="str">
        <f t="shared" si="3"/>
        <v/>
      </c>
      <c r="AA26" s="348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8" t="str">
        <f t="shared" si="19"/>
        <v/>
      </c>
      <c r="AE26" s="347" t="str">
        <f t="shared" si="4"/>
        <v/>
      </c>
      <c r="AF26" s="348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1" t="str">
        <f t="shared" si="21"/>
        <v/>
      </c>
      <c r="AJ26" s="347" t="str">
        <f t="shared" si="5"/>
        <v/>
      </c>
      <c r="AK26" s="348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1" t="str">
        <f t="shared" si="23"/>
        <v/>
      </c>
      <c r="AP26" s="347" t="str">
        <f t="shared" si="6"/>
        <v/>
      </c>
      <c r="AQ26" s="348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4" t="str">
        <f t="shared" si="24"/>
        <v/>
      </c>
      <c r="AU26" s="347" t="str">
        <f t="shared" si="7"/>
        <v/>
      </c>
      <c r="AV26" s="492" t="str">
        <f t="shared" si="25"/>
        <v/>
      </c>
      <c r="AW26" s="65" t="str">
        <f>IF(OR(นักเรียน!Q26="ออก",AV26=""),"",ROUND(AV26/$AV$5*$AW$5,0))</f>
        <v/>
      </c>
      <c r="AX26" s="485" t="str">
        <f t="shared" si="8"/>
        <v/>
      </c>
      <c r="AY26" s="336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346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8" t="str">
        <f t="shared" si="11"/>
        <v/>
      </c>
      <c r="L27" s="347" t="str">
        <f t="shared" si="0"/>
        <v/>
      </c>
      <c r="M27" s="346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8" t="str">
        <f t="shared" si="13"/>
        <v/>
      </c>
      <c r="Q27" s="347" t="str">
        <f t="shared" si="1"/>
        <v/>
      </c>
      <c r="R27" s="348" t="str">
        <f>IF(คุณลักษณะ!L27="","",คุณลักษณะ!L27)</f>
        <v/>
      </c>
      <c r="S27" s="77" t="str">
        <f t="shared" si="14"/>
        <v/>
      </c>
      <c r="T27" s="328" t="str">
        <f t="shared" si="15"/>
        <v/>
      </c>
      <c r="U27" s="347" t="str">
        <f t="shared" si="2"/>
        <v/>
      </c>
      <c r="V27" s="343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49" t="str">
        <f t="shared" si="3"/>
        <v/>
      </c>
      <c r="AA27" s="348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8" t="str">
        <f t="shared" si="19"/>
        <v/>
      </c>
      <c r="AE27" s="347" t="str">
        <f t="shared" si="4"/>
        <v/>
      </c>
      <c r="AF27" s="348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1" t="str">
        <f t="shared" si="21"/>
        <v/>
      </c>
      <c r="AJ27" s="347" t="str">
        <f t="shared" si="5"/>
        <v/>
      </c>
      <c r="AK27" s="348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1" t="str">
        <f t="shared" si="23"/>
        <v/>
      </c>
      <c r="AP27" s="347" t="str">
        <f t="shared" si="6"/>
        <v/>
      </c>
      <c r="AQ27" s="348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4" t="str">
        <f t="shared" si="24"/>
        <v/>
      </c>
      <c r="AU27" s="347" t="str">
        <f t="shared" si="7"/>
        <v/>
      </c>
      <c r="AV27" s="492" t="str">
        <f t="shared" si="25"/>
        <v/>
      </c>
      <c r="AW27" s="65" t="str">
        <f>IF(OR(นักเรียน!Q27="ออก",AV27=""),"",ROUND(AV27/$AV$5*$AW$5,0))</f>
        <v/>
      </c>
      <c r="AX27" s="485" t="str">
        <f t="shared" si="8"/>
        <v/>
      </c>
      <c r="AY27" s="336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346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8" t="str">
        <f t="shared" si="11"/>
        <v/>
      </c>
      <c r="L28" s="347" t="str">
        <f t="shared" si="0"/>
        <v/>
      </c>
      <c r="M28" s="346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8" t="str">
        <f t="shared" si="13"/>
        <v/>
      </c>
      <c r="Q28" s="347" t="str">
        <f t="shared" si="1"/>
        <v/>
      </c>
      <c r="R28" s="348" t="str">
        <f>IF(คุณลักษณะ!L28="","",คุณลักษณะ!L28)</f>
        <v/>
      </c>
      <c r="S28" s="77" t="str">
        <f t="shared" si="14"/>
        <v/>
      </c>
      <c r="T28" s="328" t="str">
        <f t="shared" si="15"/>
        <v/>
      </c>
      <c r="U28" s="347" t="str">
        <f t="shared" si="2"/>
        <v/>
      </c>
      <c r="V28" s="343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49" t="str">
        <f t="shared" si="3"/>
        <v/>
      </c>
      <c r="AA28" s="348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8" t="str">
        <f t="shared" si="19"/>
        <v/>
      </c>
      <c r="AE28" s="347" t="str">
        <f t="shared" si="4"/>
        <v/>
      </c>
      <c r="AF28" s="348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1" t="str">
        <f t="shared" si="21"/>
        <v/>
      </c>
      <c r="AJ28" s="347" t="str">
        <f t="shared" si="5"/>
        <v/>
      </c>
      <c r="AK28" s="348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1" t="str">
        <f t="shared" si="23"/>
        <v/>
      </c>
      <c r="AP28" s="347" t="str">
        <f t="shared" si="6"/>
        <v/>
      </c>
      <c r="AQ28" s="348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4" t="str">
        <f t="shared" si="24"/>
        <v/>
      </c>
      <c r="AU28" s="347" t="str">
        <f t="shared" si="7"/>
        <v/>
      </c>
      <c r="AV28" s="492" t="str">
        <f t="shared" si="25"/>
        <v/>
      </c>
      <c r="AW28" s="65" t="str">
        <f>IF(OR(นักเรียน!Q28="ออก",AV28=""),"",ROUND(AV28/$AV$5*$AW$5,0))</f>
        <v/>
      </c>
      <c r="AX28" s="485" t="str">
        <f t="shared" si="8"/>
        <v/>
      </c>
      <c r="AY28" s="336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346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8" t="str">
        <f t="shared" si="11"/>
        <v/>
      </c>
      <c r="L29" s="347" t="str">
        <f t="shared" si="0"/>
        <v/>
      </c>
      <c r="M29" s="346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8" t="str">
        <f t="shared" si="13"/>
        <v/>
      </c>
      <c r="Q29" s="347" t="str">
        <f t="shared" si="1"/>
        <v/>
      </c>
      <c r="R29" s="348" t="str">
        <f>IF(คุณลักษณะ!L29="","",คุณลักษณะ!L29)</f>
        <v/>
      </c>
      <c r="S29" s="77" t="str">
        <f t="shared" si="14"/>
        <v/>
      </c>
      <c r="T29" s="328" t="str">
        <f t="shared" si="15"/>
        <v/>
      </c>
      <c r="U29" s="347" t="str">
        <f t="shared" si="2"/>
        <v/>
      </c>
      <c r="V29" s="343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49" t="str">
        <f t="shared" si="3"/>
        <v/>
      </c>
      <c r="AA29" s="348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8" t="str">
        <f t="shared" si="19"/>
        <v/>
      </c>
      <c r="AE29" s="347" t="str">
        <f t="shared" si="4"/>
        <v/>
      </c>
      <c r="AF29" s="348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1" t="str">
        <f t="shared" si="21"/>
        <v/>
      </c>
      <c r="AJ29" s="347" t="str">
        <f t="shared" si="5"/>
        <v/>
      </c>
      <c r="AK29" s="348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1" t="str">
        <f t="shared" si="23"/>
        <v/>
      </c>
      <c r="AP29" s="347" t="str">
        <f t="shared" si="6"/>
        <v/>
      </c>
      <c r="AQ29" s="348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4" t="str">
        <f t="shared" si="24"/>
        <v/>
      </c>
      <c r="AU29" s="347" t="str">
        <f t="shared" si="7"/>
        <v/>
      </c>
      <c r="AV29" s="492" t="str">
        <f t="shared" si="25"/>
        <v/>
      </c>
      <c r="AW29" s="65" t="str">
        <f>IF(OR(นักเรียน!Q29="ออก",AV29=""),"",ROUND(AV29/$AV$5*$AW$5,0))</f>
        <v/>
      </c>
      <c r="AX29" s="485" t="str">
        <f t="shared" si="8"/>
        <v/>
      </c>
      <c r="AY29" s="336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346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8" t="str">
        <f t="shared" si="11"/>
        <v/>
      </c>
      <c r="L30" s="347" t="str">
        <f t="shared" si="0"/>
        <v/>
      </c>
      <c r="M30" s="346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8" t="str">
        <f t="shared" si="13"/>
        <v/>
      </c>
      <c r="Q30" s="347" t="str">
        <f t="shared" si="1"/>
        <v/>
      </c>
      <c r="R30" s="348" t="str">
        <f>IF(คุณลักษณะ!L30="","",คุณลักษณะ!L30)</f>
        <v/>
      </c>
      <c r="S30" s="77" t="str">
        <f t="shared" si="14"/>
        <v/>
      </c>
      <c r="T30" s="328" t="str">
        <f t="shared" si="15"/>
        <v/>
      </c>
      <c r="U30" s="347" t="str">
        <f t="shared" si="2"/>
        <v/>
      </c>
      <c r="V30" s="343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49" t="str">
        <f t="shared" si="3"/>
        <v/>
      </c>
      <c r="AA30" s="348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8" t="str">
        <f t="shared" si="19"/>
        <v/>
      </c>
      <c r="AE30" s="347" t="str">
        <f t="shared" si="4"/>
        <v/>
      </c>
      <c r="AF30" s="348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1" t="str">
        <f t="shared" si="21"/>
        <v/>
      </c>
      <c r="AJ30" s="347" t="str">
        <f t="shared" si="5"/>
        <v/>
      </c>
      <c r="AK30" s="348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1" t="str">
        <f t="shared" si="23"/>
        <v/>
      </c>
      <c r="AP30" s="347" t="str">
        <f t="shared" si="6"/>
        <v/>
      </c>
      <c r="AQ30" s="348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4" t="str">
        <f t="shared" si="24"/>
        <v/>
      </c>
      <c r="AU30" s="347" t="str">
        <f t="shared" si="7"/>
        <v/>
      </c>
      <c r="AV30" s="492" t="str">
        <f t="shared" si="25"/>
        <v/>
      </c>
      <c r="AW30" s="65" t="str">
        <f>IF(OR(นักเรียน!Q30="ออก",AV30=""),"",ROUND(AV30/$AV$5*$AW$5,0))</f>
        <v/>
      </c>
      <c r="AX30" s="485" t="str">
        <f t="shared" si="8"/>
        <v/>
      </c>
      <c r="AY30" s="336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346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8" t="str">
        <f t="shared" si="11"/>
        <v/>
      </c>
      <c r="L31" s="347" t="str">
        <f t="shared" si="0"/>
        <v/>
      </c>
      <c r="M31" s="346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8" t="str">
        <f t="shared" si="13"/>
        <v/>
      </c>
      <c r="Q31" s="347" t="str">
        <f t="shared" si="1"/>
        <v/>
      </c>
      <c r="R31" s="348" t="str">
        <f>IF(คุณลักษณะ!L31="","",คุณลักษณะ!L31)</f>
        <v/>
      </c>
      <c r="S31" s="77" t="str">
        <f t="shared" si="14"/>
        <v/>
      </c>
      <c r="T31" s="328" t="str">
        <f t="shared" si="15"/>
        <v/>
      </c>
      <c r="U31" s="347" t="str">
        <f t="shared" si="2"/>
        <v/>
      </c>
      <c r="V31" s="343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49" t="str">
        <f t="shared" si="3"/>
        <v/>
      </c>
      <c r="AA31" s="348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8" t="str">
        <f t="shared" si="19"/>
        <v/>
      </c>
      <c r="AE31" s="347" t="str">
        <f t="shared" si="4"/>
        <v/>
      </c>
      <c r="AF31" s="348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1" t="str">
        <f t="shared" si="21"/>
        <v/>
      </c>
      <c r="AJ31" s="347" t="str">
        <f t="shared" si="5"/>
        <v/>
      </c>
      <c r="AK31" s="348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1" t="str">
        <f t="shared" si="23"/>
        <v/>
      </c>
      <c r="AP31" s="347" t="str">
        <f t="shared" si="6"/>
        <v/>
      </c>
      <c r="AQ31" s="348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4" t="str">
        <f t="shared" si="24"/>
        <v/>
      </c>
      <c r="AU31" s="347" t="str">
        <f t="shared" si="7"/>
        <v/>
      </c>
      <c r="AV31" s="492" t="str">
        <f t="shared" si="25"/>
        <v/>
      </c>
      <c r="AW31" s="65" t="str">
        <f>IF(OR(นักเรียน!Q31="ออก",AV31=""),"",ROUND(AV31/$AV$5*$AW$5,0))</f>
        <v/>
      </c>
      <c r="AX31" s="485" t="str">
        <f t="shared" si="8"/>
        <v/>
      </c>
      <c r="AY31" s="336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346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8" t="str">
        <f t="shared" si="11"/>
        <v/>
      </c>
      <c r="L32" s="347" t="str">
        <f t="shared" si="0"/>
        <v/>
      </c>
      <c r="M32" s="346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8" t="str">
        <f t="shared" si="13"/>
        <v/>
      </c>
      <c r="Q32" s="347" t="str">
        <f t="shared" si="1"/>
        <v/>
      </c>
      <c r="R32" s="348" t="str">
        <f>IF(คุณลักษณะ!L32="","",คุณลักษณะ!L32)</f>
        <v/>
      </c>
      <c r="S32" s="77" t="str">
        <f t="shared" si="14"/>
        <v/>
      </c>
      <c r="T32" s="328" t="str">
        <f t="shared" si="15"/>
        <v/>
      </c>
      <c r="U32" s="347" t="str">
        <f t="shared" si="2"/>
        <v/>
      </c>
      <c r="V32" s="343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49" t="str">
        <f t="shared" si="3"/>
        <v/>
      </c>
      <c r="AA32" s="348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8" t="str">
        <f t="shared" si="19"/>
        <v/>
      </c>
      <c r="AE32" s="347" t="str">
        <f t="shared" si="4"/>
        <v/>
      </c>
      <c r="AF32" s="348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1" t="str">
        <f t="shared" si="21"/>
        <v/>
      </c>
      <c r="AJ32" s="347" t="str">
        <f t="shared" si="5"/>
        <v/>
      </c>
      <c r="AK32" s="348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1" t="str">
        <f t="shared" si="23"/>
        <v/>
      </c>
      <c r="AP32" s="347" t="str">
        <f t="shared" si="6"/>
        <v/>
      </c>
      <c r="AQ32" s="348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4" t="str">
        <f t="shared" si="24"/>
        <v/>
      </c>
      <c r="AU32" s="347" t="str">
        <f t="shared" si="7"/>
        <v/>
      </c>
      <c r="AV32" s="492" t="str">
        <f t="shared" si="25"/>
        <v/>
      </c>
      <c r="AW32" s="65" t="str">
        <f>IF(OR(นักเรียน!Q32="ออก",AV32=""),"",ROUND(AV32/$AV$5*$AW$5,0))</f>
        <v/>
      </c>
      <c r="AX32" s="485" t="str">
        <f t="shared" si="8"/>
        <v/>
      </c>
      <c r="AY32" s="336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346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8" t="str">
        <f t="shared" si="11"/>
        <v/>
      </c>
      <c r="L33" s="347" t="str">
        <f t="shared" si="0"/>
        <v/>
      </c>
      <c r="M33" s="346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8" t="str">
        <f t="shared" si="13"/>
        <v/>
      </c>
      <c r="Q33" s="347" t="str">
        <f t="shared" si="1"/>
        <v/>
      </c>
      <c r="R33" s="348" t="str">
        <f>IF(คุณลักษณะ!L33="","",คุณลักษณะ!L33)</f>
        <v/>
      </c>
      <c r="S33" s="77" t="str">
        <f t="shared" si="14"/>
        <v/>
      </c>
      <c r="T33" s="328" t="str">
        <f t="shared" si="15"/>
        <v/>
      </c>
      <c r="U33" s="347" t="str">
        <f t="shared" si="2"/>
        <v/>
      </c>
      <c r="V33" s="343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49" t="str">
        <f t="shared" si="3"/>
        <v/>
      </c>
      <c r="AA33" s="348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8" t="str">
        <f t="shared" si="19"/>
        <v/>
      </c>
      <c r="AE33" s="347" t="str">
        <f t="shared" si="4"/>
        <v/>
      </c>
      <c r="AF33" s="348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1" t="str">
        <f t="shared" si="21"/>
        <v/>
      </c>
      <c r="AJ33" s="347" t="str">
        <f t="shared" si="5"/>
        <v/>
      </c>
      <c r="AK33" s="348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1" t="str">
        <f t="shared" si="23"/>
        <v/>
      </c>
      <c r="AP33" s="347" t="str">
        <f t="shared" si="6"/>
        <v/>
      </c>
      <c r="AQ33" s="348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4" t="str">
        <f t="shared" si="24"/>
        <v/>
      </c>
      <c r="AU33" s="347" t="str">
        <f t="shared" si="7"/>
        <v/>
      </c>
      <c r="AV33" s="492" t="str">
        <f t="shared" si="25"/>
        <v/>
      </c>
      <c r="AW33" s="65" t="str">
        <f>IF(OR(นักเรียน!Q33="ออก",AV33=""),"",ROUND(AV33/$AV$5*$AW$5,0))</f>
        <v/>
      </c>
      <c r="AX33" s="485" t="str">
        <f t="shared" si="8"/>
        <v/>
      </c>
      <c r="AY33" s="336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346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8" t="str">
        <f t="shared" si="11"/>
        <v/>
      </c>
      <c r="L34" s="347" t="str">
        <f t="shared" si="0"/>
        <v/>
      </c>
      <c r="M34" s="346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8" t="str">
        <f t="shared" si="13"/>
        <v/>
      </c>
      <c r="Q34" s="347" t="str">
        <f t="shared" si="1"/>
        <v/>
      </c>
      <c r="R34" s="348" t="str">
        <f>IF(คุณลักษณะ!L34="","",คุณลักษณะ!L34)</f>
        <v/>
      </c>
      <c r="S34" s="77" t="str">
        <f t="shared" si="14"/>
        <v/>
      </c>
      <c r="T34" s="328" t="str">
        <f t="shared" si="15"/>
        <v/>
      </c>
      <c r="U34" s="347" t="str">
        <f t="shared" si="2"/>
        <v/>
      </c>
      <c r="V34" s="343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49" t="str">
        <f t="shared" si="3"/>
        <v/>
      </c>
      <c r="AA34" s="348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8" t="str">
        <f t="shared" si="19"/>
        <v/>
      </c>
      <c r="AE34" s="347" t="str">
        <f t="shared" si="4"/>
        <v/>
      </c>
      <c r="AF34" s="348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1" t="str">
        <f t="shared" si="21"/>
        <v/>
      </c>
      <c r="AJ34" s="347" t="str">
        <f t="shared" si="5"/>
        <v/>
      </c>
      <c r="AK34" s="348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1" t="str">
        <f t="shared" si="23"/>
        <v/>
      </c>
      <c r="AP34" s="347" t="str">
        <f t="shared" si="6"/>
        <v/>
      </c>
      <c r="AQ34" s="348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4" t="str">
        <f t="shared" si="24"/>
        <v/>
      </c>
      <c r="AU34" s="347" t="str">
        <f t="shared" si="7"/>
        <v/>
      </c>
      <c r="AV34" s="492" t="str">
        <f t="shared" si="25"/>
        <v/>
      </c>
      <c r="AW34" s="65" t="str">
        <f>IF(OR(นักเรียน!Q34="ออก",AV34=""),"",ROUND(AV34/$AV$5*$AW$5,0))</f>
        <v/>
      </c>
      <c r="AX34" s="485" t="str">
        <f t="shared" si="8"/>
        <v/>
      </c>
      <c r="AY34" s="336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346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8" t="str">
        <f t="shared" si="11"/>
        <v/>
      </c>
      <c r="L35" s="347" t="str">
        <f t="shared" si="0"/>
        <v/>
      </c>
      <c r="M35" s="346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8" t="str">
        <f t="shared" si="13"/>
        <v/>
      </c>
      <c r="Q35" s="347" t="str">
        <f t="shared" si="1"/>
        <v/>
      </c>
      <c r="R35" s="348" t="str">
        <f>IF(คุณลักษณะ!L35="","",คุณลักษณะ!L35)</f>
        <v/>
      </c>
      <c r="S35" s="77" t="str">
        <f t="shared" si="14"/>
        <v/>
      </c>
      <c r="T35" s="328" t="str">
        <f t="shared" si="15"/>
        <v/>
      </c>
      <c r="U35" s="347" t="str">
        <f t="shared" si="2"/>
        <v/>
      </c>
      <c r="V35" s="343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49" t="str">
        <f t="shared" si="3"/>
        <v/>
      </c>
      <c r="AA35" s="348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8" t="str">
        <f t="shared" si="19"/>
        <v/>
      </c>
      <c r="AE35" s="347" t="str">
        <f t="shared" si="4"/>
        <v/>
      </c>
      <c r="AF35" s="348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1" t="str">
        <f t="shared" si="21"/>
        <v/>
      </c>
      <c r="AJ35" s="347" t="str">
        <f t="shared" si="5"/>
        <v/>
      </c>
      <c r="AK35" s="348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1" t="str">
        <f t="shared" si="23"/>
        <v/>
      </c>
      <c r="AP35" s="347" t="str">
        <f t="shared" si="6"/>
        <v/>
      </c>
      <c r="AQ35" s="348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4" t="str">
        <f t="shared" si="24"/>
        <v/>
      </c>
      <c r="AU35" s="347" t="str">
        <f t="shared" si="7"/>
        <v/>
      </c>
      <c r="AV35" s="492" t="str">
        <f t="shared" si="25"/>
        <v/>
      </c>
      <c r="AW35" s="65" t="str">
        <f>IF(OR(นักเรียน!Q35="ออก",AV35=""),"",ROUND(AV35/$AV$5*$AW$5,0))</f>
        <v/>
      </c>
      <c r="AX35" s="485" t="str">
        <f t="shared" si="8"/>
        <v/>
      </c>
      <c r="AY35" s="336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346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8" t="str">
        <f t="shared" si="11"/>
        <v/>
      </c>
      <c r="L36" s="347" t="str">
        <f t="shared" si="0"/>
        <v/>
      </c>
      <c r="M36" s="346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8" t="str">
        <f t="shared" si="13"/>
        <v/>
      </c>
      <c r="Q36" s="347" t="str">
        <f t="shared" si="1"/>
        <v/>
      </c>
      <c r="R36" s="348" t="str">
        <f>IF(คุณลักษณะ!L36="","",คุณลักษณะ!L36)</f>
        <v/>
      </c>
      <c r="S36" s="77" t="str">
        <f t="shared" si="14"/>
        <v/>
      </c>
      <c r="T36" s="328" t="str">
        <f t="shared" si="15"/>
        <v/>
      </c>
      <c r="U36" s="347" t="str">
        <f t="shared" si="2"/>
        <v/>
      </c>
      <c r="V36" s="343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49" t="str">
        <f t="shared" si="3"/>
        <v/>
      </c>
      <c r="AA36" s="348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8" t="str">
        <f t="shared" si="19"/>
        <v/>
      </c>
      <c r="AE36" s="347" t="str">
        <f t="shared" si="4"/>
        <v/>
      </c>
      <c r="AF36" s="348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1" t="str">
        <f t="shared" si="21"/>
        <v/>
      </c>
      <c r="AJ36" s="347" t="str">
        <f t="shared" si="5"/>
        <v/>
      </c>
      <c r="AK36" s="348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1" t="str">
        <f t="shared" si="23"/>
        <v/>
      </c>
      <c r="AP36" s="347" t="str">
        <f t="shared" si="6"/>
        <v/>
      </c>
      <c r="AQ36" s="348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4" t="str">
        <f t="shared" si="24"/>
        <v/>
      </c>
      <c r="AU36" s="347" t="str">
        <f t="shared" si="7"/>
        <v/>
      </c>
      <c r="AV36" s="492" t="str">
        <f t="shared" si="25"/>
        <v/>
      </c>
      <c r="AW36" s="65" t="str">
        <f>IF(OR(นักเรียน!Q36="ออก",AV36=""),"",ROUND(AV36/$AV$5*$AW$5,0))</f>
        <v/>
      </c>
      <c r="AX36" s="485" t="str">
        <f t="shared" si="8"/>
        <v/>
      </c>
      <c r="AY36" s="336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346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8" t="str">
        <f t="shared" si="11"/>
        <v/>
      </c>
      <c r="L37" s="347" t="str">
        <f t="shared" si="0"/>
        <v/>
      </c>
      <c r="M37" s="346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8" t="str">
        <f t="shared" si="13"/>
        <v/>
      </c>
      <c r="Q37" s="347" t="str">
        <f t="shared" si="1"/>
        <v/>
      </c>
      <c r="R37" s="348" t="str">
        <f>IF(คุณลักษณะ!L37="","",คุณลักษณะ!L37)</f>
        <v/>
      </c>
      <c r="S37" s="77" t="str">
        <f t="shared" si="14"/>
        <v/>
      </c>
      <c r="T37" s="328" t="str">
        <f t="shared" si="15"/>
        <v/>
      </c>
      <c r="U37" s="347" t="str">
        <f t="shared" si="2"/>
        <v/>
      </c>
      <c r="V37" s="343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49" t="str">
        <f t="shared" si="3"/>
        <v/>
      </c>
      <c r="AA37" s="348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8" t="str">
        <f t="shared" si="19"/>
        <v/>
      </c>
      <c r="AE37" s="347" t="str">
        <f t="shared" si="4"/>
        <v/>
      </c>
      <c r="AF37" s="348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1" t="str">
        <f t="shared" si="21"/>
        <v/>
      </c>
      <c r="AJ37" s="347" t="str">
        <f t="shared" si="5"/>
        <v/>
      </c>
      <c r="AK37" s="348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1" t="str">
        <f t="shared" si="23"/>
        <v/>
      </c>
      <c r="AP37" s="347" t="str">
        <f t="shared" si="6"/>
        <v/>
      </c>
      <c r="AQ37" s="348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4" t="str">
        <f t="shared" si="24"/>
        <v/>
      </c>
      <c r="AU37" s="347" t="str">
        <f t="shared" si="7"/>
        <v/>
      </c>
      <c r="AV37" s="492" t="str">
        <f t="shared" si="25"/>
        <v/>
      </c>
      <c r="AW37" s="65" t="str">
        <f>IF(OR(นักเรียน!Q37="ออก",AV37=""),"",ROUND(AV37/$AV$5*$AW$5,0))</f>
        <v/>
      </c>
      <c r="AX37" s="485" t="str">
        <f t="shared" si="8"/>
        <v/>
      </c>
      <c r="AY37" s="336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346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8" t="str">
        <f t="shared" si="11"/>
        <v/>
      </c>
      <c r="L38" s="347" t="str">
        <f t="shared" si="0"/>
        <v/>
      </c>
      <c r="M38" s="346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8" t="str">
        <f t="shared" si="13"/>
        <v/>
      </c>
      <c r="Q38" s="347" t="str">
        <f t="shared" si="1"/>
        <v/>
      </c>
      <c r="R38" s="348" t="str">
        <f>IF(คุณลักษณะ!L38="","",คุณลักษณะ!L38)</f>
        <v/>
      </c>
      <c r="S38" s="77" t="str">
        <f t="shared" si="14"/>
        <v/>
      </c>
      <c r="T38" s="328" t="str">
        <f t="shared" si="15"/>
        <v/>
      </c>
      <c r="U38" s="347" t="str">
        <f t="shared" si="2"/>
        <v/>
      </c>
      <c r="V38" s="343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49" t="str">
        <f t="shared" si="3"/>
        <v/>
      </c>
      <c r="AA38" s="348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8" t="str">
        <f t="shared" si="19"/>
        <v/>
      </c>
      <c r="AE38" s="347" t="str">
        <f t="shared" si="4"/>
        <v/>
      </c>
      <c r="AF38" s="348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1" t="str">
        <f t="shared" si="21"/>
        <v/>
      </c>
      <c r="AJ38" s="347" t="str">
        <f t="shared" si="5"/>
        <v/>
      </c>
      <c r="AK38" s="348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1" t="str">
        <f t="shared" si="23"/>
        <v/>
      </c>
      <c r="AP38" s="347" t="str">
        <f t="shared" si="6"/>
        <v/>
      </c>
      <c r="AQ38" s="348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4" t="str">
        <f t="shared" si="24"/>
        <v/>
      </c>
      <c r="AU38" s="347" t="str">
        <f t="shared" si="7"/>
        <v/>
      </c>
      <c r="AV38" s="492" t="str">
        <f t="shared" si="25"/>
        <v/>
      </c>
      <c r="AW38" s="65" t="str">
        <f>IF(OR(นักเรียน!Q38="ออก",AV38=""),"",ROUND(AV38/$AV$5*$AW$5,0))</f>
        <v/>
      </c>
      <c r="AX38" s="485" t="str">
        <f t="shared" si="8"/>
        <v/>
      </c>
      <c r="AY38" s="336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346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8" t="str">
        <f t="shared" si="11"/>
        <v/>
      </c>
      <c r="L39" s="347" t="str">
        <f t="shared" si="0"/>
        <v/>
      </c>
      <c r="M39" s="346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8" t="str">
        <f t="shared" si="13"/>
        <v/>
      </c>
      <c r="Q39" s="347" t="str">
        <f t="shared" si="1"/>
        <v/>
      </c>
      <c r="R39" s="348" t="str">
        <f>IF(คุณลักษณะ!L39="","",คุณลักษณะ!L39)</f>
        <v/>
      </c>
      <c r="S39" s="77" t="str">
        <f t="shared" si="14"/>
        <v/>
      </c>
      <c r="T39" s="328" t="str">
        <f t="shared" si="15"/>
        <v/>
      </c>
      <c r="U39" s="347" t="str">
        <f t="shared" si="2"/>
        <v/>
      </c>
      <c r="V39" s="343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49" t="str">
        <f t="shared" si="3"/>
        <v/>
      </c>
      <c r="AA39" s="348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8" t="str">
        <f t="shared" si="19"/>
        <v/>
      </c>
      <c r="AE39" s="347" t="str">
        <f t="shared" si="4"/>
        <v/>
      </c>
      <c r="AF39" s="348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1" t="str">
        <f t="shared" si="21"/>
        <v/>
      </c>
      <c r="AJ39" s="347" t="str">
        <f t="shared" si="5"/>
        <v/>
      </c>
      <c r="AK39" s="348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1" t="str">
        <f t="shared" si="23"/>
        <v/>
      </c>
      <c r="AP39" s="347" t="str">
        <f t="shared" si="6"/>
        <v/>
      </c>
      <c r="AQ39" s="348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4" t="str">
        <f t="shared" si="24"/>
        <v/>
      </c>
      <c r="AU39" s="347" t="str">
        <f t="shared" si="7"/>
        <v/>
      </c>
      <c r="AV39" s="492" t="str">
        <f t="shared" si="25"/>
        <v/>
      </c>
      <c r="AW39" s="65" t="str">
        <f>IF(OR(นักเรียน!Q39="ออก",AV39=""),"",ROUND(AV39/$AV$5*$AW$5,0))</f>
        <v/>
      </c>
      <c r="AX39" s="485" t="str">
        <f t="shared" si="8"/>
        <v/>
      </c>
      <c r="AY39" s="336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346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8" t="str">
        <f t="shared" si="11"/>
        <v/>
      </c>
      <c r="L40" s="347" t="str">
        <f t="shared" si="0"/>
        <v/>
      </c>
      <c r="M40" s="346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8" t="str">
        <f t="shared" si="13"/>
        <v/>
      </c>
      <c r="Q40" s="347" t="str">
        <f t="shared" si="1"/>
        <v/>
      </c>
      <c r="R40" s="348" t="str">
        <f>IF(คุณลักษณะ!L40="","",คุณลักษณะ!L40)</f>
        <v/>
      </c>
      <c r="S40" s="77" t="str">
        <f t="shared" si="14"/>
        <v/>
      </c>
      <c r="T40" s="328" t="str">
        <f t="shared" si="15"/>
        <v/>
      </c>
      <c r="U40" s="347" t="str">
        <f t="shared" si="2"/>
        <v/>
      </c>
      <c r="V40" s="343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49" t="str">
        <f t="shared" si="3"/>
        <v/>
      </c>
      <c r="AA40" s="348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8" t="str">
        <f t="shared" si="19"/>
        <v/>
      </c>
      <c r="AE40" s="347" t="str">
        <f t="shared" si="4"/>
        <v/>
      </c>
      <c r="AF40" s="348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1" t="str">
        <f t="shared" si="21"/>
        <v/>
      </c>
      <c r="AJ40" s="347" t="str">
        <f t="shared" si="5"/>
        <v/>
      </c>
      <c r="AK40" s="348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1" t="str">
        <f t="shared" si="23"/>
        <v/>
      </c>
      <c r="AP40" s="347" t="str">
        <f t="shared" si="6"/>
        <v/>
      </c>
      <c r="AQ40" s="348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4" t="str">
        <f t="shared" si="24"/>
        <v/>
      </c>
      <c r="AU40" s="347" t="str">
        <f t="shared" si="7"/>
        <v/>
      </c>
      <c r="AV40" s="492" t="str">
        <f t="shared" si="25"/>
        <v/>
      </c>
      <c r="AW40" s="65" t="str">
        <f>IF(OR(นักเรียน!Q40="ออก",AV40=""),"",ROUND(AV40/$AV$5*$AW$5,0))</f>
        <v/>
      </c>
      <c r="AX40" s="485" t="str">
        <f t="shared" si="8"/>
        <v/>
      </c>
      <c r="AY40" s="336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346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8" t="str">
        <f t="shared" si="11"/>
        <v/>
      </c>
      <c r="L41" s="347" t="str">
        <f t="shared" si="0"/>
        <v/>
      </c>
      <c r="M41" s="346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8" t="str">
        <f t="shared" si="13"/>
        <v/>
      </c>
      <c r="Q41" s="347" t="str">
        <f t="shared" si="1"/>
        <v/>
      </c>
      <c r="R41" s="348" t="str">
        <f>IF(คุณลักษณะ!L41="","",คุณลักษณะ!L41)</f>
        <v/>
      </c>
      <c r="S41" s="77" t="str">
        <f t="shared" si="14"/>
        <v/>
      </c>
      <c r="T41" s="328" t="str">
        <f t="shared" si="15"/>
        <v/>
      </c>
      <c r="U41" s="347" t="str">
        <f t="shared" si="2"/>
        <v/>
      </c>
      <c r="V41" s="343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49" t="str">
        <f t="shared" si="3"/>
        <v/>
      </c>
      <c r="AA41" s="348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8" t="str">
        <f t="shared" si="19"/>
        <v/>
      </c>
      <c r="AE41" s="347" t="str">
        <f t="shared" si="4"/>
        <v/>
      </c>
      <c r="AF41" s="348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1" t="str">
        <f t="shared" si="21"/>
        <v/>
      </c>
      <c r="AJ41" s="347" t="str">
        <f t="shared" si="5"/>
        <v/>
      </c>
      <c r="AK41" s="348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1" t="str">
        <f t="shared" si="23"/>
        <v/>
      </c>
      <c r="AP41" s="347" t="str">
        <f t="shared" si="6"/>
        <v/>
      </c>
      <c r="AQ41" s="348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4" t="str">
        <f t="shared" si="24"/>
        <v/>
      </c>
      <c r="AU41" s="347" t="str">
        <f t="shared" si="7"/>
        <v/>
      </c>
      <c r="AV41" s="492" t="str">
        <f t="shared" si="25"/>
        <v/>
      </c>
      <c r="AW41" s="65" t="str">
        <f>IF(OR(นักเรียน!Q41="ออก",AV41=""),"",ROUND(AV41/$AV$5*$AW$5,0))</f>
        <v/>
      </c>
      <c r="AX41" s="485" t="str">
        <f t="shared" si="8"/>
        <v/>
      </c>
      <c r="AY41" s="336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346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8" t="str">
        <f t="shared" si="11"/>
        <v/>
      </c>
      <c r="L42" s="347" t="str">
        <f t="shared" si="0"/>
        <v/>
      </c>
      <c r="M42" s="346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8" t="str">
        <f t="shared" si="13"/>
        <v/>
      </c>
      <c r="Q42" s="347" t="str">
        <f t="shared" si="1"/>
        <v/>
      </c>
      <c r="R42" s="348" t="str">
        <f>IF(คุณลักษณะ!L42="","",คุณลักษณะ!L42)</f>
        <v/>
      </c>
      <c r="S42" s="77" t="str">
        <f t="shared" si="14"/>
        <v/>
      </c>
      <c r="T42" s="328" t="str">
        <f t="shared" si="15"/>
        <v/>
      </c>
      <c r="U42" s="347" t="str">
        <f t="shared" si="2"/>
        <v/>
      </c>
      <c r="V42" s="343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49" t="str">
        <f t="shared" si="3"/>
        <v/>
      </c>
      <c r="AA42" s="348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8" t="str">
        <f t="shared" si="19"/>
        <v/>
      </c>
      <c r="AE42" s="347" t="str">
        <f t="shared" si="4"/>
        <v/>
      </c>
      <c r="AF42" s="348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1" t="str">
        <f t="shared" si="21"/>
        <v/>
      </c>
      <c r="AJ42" s="347" t="str">
        <f t="shared" si="5"/>
        <v/>
      </c>
      <c r="AK42" s="348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1" t="str">
        <f t="shared" si="23"/>
        <v/>
      </c>
      <c r="AP42" s="347" t="str">
        <f t="shared" si="6"/>
        <v/>
      </c>
      <c r="AQ42" s="348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4" t="str">
        <f t="shared" si="24"/>
        <v/>
      </c>
      <c r="AU42" s="347" t="str">
        <f t="shared" si="7"/>
        <v/>
      </c>
      <c r="AV42" s="492" t="str">
        <f t="shared" si="25"/>
        <v/>
      </c>
      <c r="AW42" s="65" t="str">
        <f>IF(OR(นักเรียน!Q42="ออก",AV42=""),"",ROUND(AV42/$AV$5*$AW$5,0))</f>
        <v/>
      </c>
      <c r="AX42" s="485" t="str">
        <f t="shared" si="8"/>
        <v/>
      </c>
      <c r="AY42" s="336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346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8" t="str">
        <f t="shared" si="11"/>
        <v/>
      </c>
      <c r="L43" s="347" t="str">
        <f t="shared" si="0"/>
        <v/>
      </c>
      <c r="M43" s="346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8" t="str">
        <f t="shared" si="13"/>
        <v/>
      </c>
      <c r="Q43" s="347" t="str">
        <f t="shared" si="1"/>
        <v/>
      </c>
      <c r="R43" s="348" t="str">
        <f>IF(คุณลักษณะ!L43="","",คุณลักษณะ!L43)</f>
        <v/>
      </c>
      <c r="S43" s="77" t="str">
        <f t="shared" si="14"/>
        <v/>
      </c>
      <c r="T43" s="328" t="str">
        <f t="shared" si="15"/>
        <v/>
      </c>
      <c r="U43" s="347" t="str">
        <f t="shared" si="2"/>
        <v/>
      </c>
      <c r="V43" s="343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49" t="str">
        <f t="shared" si="3"/>
        <v/>
      </c>
      <c r="AA43" s="348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8" t="str">
        <f t="shared" si="19"/>
        <v/>
      </c>
      <c r="AE43" s="347" t="str">
        <f t="shared" si="4"/>
        <v/>
      </c>
      <c r="AF43" s="348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1" t="str">
        <f t="shared" si="21"/>
        <v/>
      </c>
      <c r="AJ43" s="347" t="str">
        <f t="shared" si="5"/>
        <v/>
      </c>
      <c r="AK43" s="348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1" t="str">
        <f t="shared" si="23"/>
        <v/>
      </c>
      <c r="AP43" s="347" t="str">
        <f t="shared" si="6"/>
        <v/>
      </c>
      <c r="AQ43" s="348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4" t="str">
        <f t="shared" si="24"/>
        <v/>
      </c>
      <c r="AU43" s="347" t="str">
        <f t="shared" si="7"/>
        <v/>
      </c>
      <c r="AV43" s="492" t="str">
        <f t="shared" si="25"/>
        <v/>
      </c>
      <c r="AW43" s="65" t="str">
        <f>IF(OR(นักเรียน!Q43="ออก",AV43=""),"",ROUND(AV43/$AV$5*$AW$5,0))</f>
        <v/>
      </c>
      <c r="AX43" s="485" t="str">
        <f t="shared" si="8"/>
        <v/>
      </c>
      <c r="AY43" s="336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346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8" t="str">
        <f t="shared" si="11"/>
        <v/>
      </c>
      <c r="L44" s="347" t="str">
        <f t="shared" si="0"/>
        <v/>
      </c>
      <c r="M44" s="346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8" t="str">
        <f t="shared" si="13"/>
        <v/>
      </c>
      <c r="Q44" s="347" t="str">
        <f t="shared" si="1"/>
        <v/>
      </c>
      <c r="R44" s="348" t="str">
        <f>IF(คุณลักษณะ!L44="","",คุณลักษณะ!L44)</f>
        <v/>
      </c>
      <c r="S44" s="77" t="str">
        <f t="shared" si="14"/>
        <v/>
      </c>
      <c r="T44" s="328" t="str">
        <f t="shared" si="15"/>
        <v/>
      </c>
      <c r="U44" s="347" t="str">
        <f t="shared" si="2"/>
        <v/>
      </c>
      <c r="V44" s="343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49" t="str">
        <f t="shared" si="3"/>
        <v/>
      </c>
      <c r="AA44" s="348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8" t="str">
        <f t="shared" si="19"/>
        <v/>
      </c>
      <c r="AE44" s="347" t="str">
        <f t="shared" si="4"/>
        <v/>
      </c>
      <c r="AF44" s="348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1" t="str">
        <f t="shared" si="21"/>
        <v/>
      </c>
      <c r="AJ44" s="347" t="str">
        <f t="shared" si="5"/>
        <v/>
      </c>
      <c r="AK44" s="348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1" t="str">
        <f t="shared" si="23"/>
        <v/>
      </c>
      <c r="AP44" s="347" t="str">
        <f t="shared" si="6"/>
        <v/>
      </c>
      <c r="AQ44" s="348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4" t="str">
        <f t="shared" si="24"/>
        <v/>
      </c>
      <c r="AU44" s="347" t="str">
        <f t="shared" si="7"/>
        <v/>
      </c>
      <c r="AV44" s="492" t="str">
        <f t="shared" si="25"/>
        <v/>
      </c>
      <c r="AW44" s="65" t="str">
        <f>IF(OR(นักเรียน!Q44="ออก",AV44=""),"",ROUND(AV44/$AV$5*$AW$5,0))</f>
        <v/>
      </c>
      <c r="AX44" s="485" t="str">
        <f t="shared" si="8"/>
        <v/>
      </c>
      <c r="AY44" s="336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346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8" t="str">
        <f t="shared" si="11"/>
        <v/>
      </c>
      <c r="L45" s="347" t="str">
        <f t="shared" si="0"/>
        <v/>
      </c>
      <c r="M45" s="346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8" t="str">
        <f t="shared" si="13"/>
        <v/>
      </c>
      <c r="Q45" s="347" t="str">
        <f t="shared" si="1"/>
        <v/>
      </c>
      <c r="R45" s="348" t="str">
        <f>IF(คุณลักษณะ!L45="","",คุณลักษณะ!L45)</f>
        <v/>
      </c>
      <c r="S45" s="77" t="str">
        <f t="shared" si="14"/>
        <v/>
      </c>
      <c r="T45" s="328" t="str">
        <f t="shared" si="15"/>
        <v/>
      </c>
      <c r="U45" s="347" t="str">
        <f t="shared" si="2"/>
        <v/>
      </c>
      <c r="V45" s="343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49" t="str">
        <f t="shared" si="3"/>
        <v/>
      </c>
      <c r="AA45" s="348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8" t="str">
        <f t="shared" si="19"/>
        <v/>
      </c>
      <c r="AE45" s="347" t="str">
        <f t="shared" si="4"/>
        <v/>
      </c>
      <c r="AF45" s="348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1" t="str">
        <f t="shared" si="21"/>
        <v/>
      </c>
      <c r="AJ45" s="347" t="str">
        <f t="shared" si="5"/>
        <v/>
      </c>
      <c r="AK45" s="348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1" t="str">
        <f t="shared" si="23"/>
        <v/>
      </c>
      <c r="AP45" s="347" t="str">
        <f t="shared" si="6"/>
        <v/>
      </c>
      <c r="AQ45" s="348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4" t="str">
        <f t="shared" si="24"/>
        <v/>
      </c>
      <c r="AU45" s="347" t="str">
        <f t="shared" si="7"/>
        <v/>
      </c>
      <c r="AV45" s="492" t="str">
        <f t="shared" si="25"/>
        <v/>
      </c>
      <c r="AW45" s="65" t="str">
        <f>IF(OR(นักเรียน!Q45="ออก",AV45=""),"",ROUND(AV45/$AV$5*$AW$5,0))</f>
        <v/>
      </c>
      <c r="AX45" s="485" t="str">
        <f t="shared" si="8"/>
        <v/>
      </c>
      <c r="AY45" s="336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346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1" t="str">
        <f t="shared" ref="K46:K55" si="28">IF(J46="","",ROUND(J46/$J$5*$K$5,0))</f>
        <v/>
      </c>
      <c r="L46" s="347" t="str">
        <f t="shared" ref="L46:L55" si="29">IF(K46="","",VLOOKUP(K46,grad2,4,TRUE))</f>
        <v/>
      </c>
      <c r="M46" s="346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1" t="str">
        <f t="shared" ref="P46:P55" si="31">IF(O46="","",ROUND(O46/$O$5*$P$5,0))</f>
        <v/>
      </c>
      <c r="Q46" s="347" t="str">
        <f t="shared" ref="Q46:Q55" si="32">IF(P46="","",VLOOKUP(P46,grad2,4,TRUE))</f>
        <v/>
      </c>
      <c r="R46" s="348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1" t="str">
        <f t="shared" ref="T46:T55" si="34">IF(S46="","",ROUND(S46/$S$5*$T$5,0))</f>
        <v/>
      </c>
      <c r="U46" s="347" t="str">
        <f t="shared" ref="U46:U55" si="35">IF(T46="","",VLOOKUP(T46,grad2,4,TRUE))</f>
        <v/>
      </c>
      <c r="V46" s="343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1" t="str">
        <f t="shared" ref="Y46:Y55" si="37">IF(X46="","",ROUND(X46/$X$5*$Y$5,0))</f>
        <v/>
      </c>
      <c r="Z46" s="349" t="str">
        <f t="shared" ref="Z46:Z55" si="38">IF(Y46="","",VLOOKUP(Y46,grad2,4,TRUE))</f>
        <v/>
      </c>
      <c r="AA46" s="348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1" t="str">
        <f t="shared" ref="AD46:AD55" si="40">IF(AC46="","",ROUND(AC46/$AC$5*$AD$5,0))</f>
        <v/>
      </c>
      <c r="AE46" s="347" t="str">
        <f t="shared" ref="AE46:AE55" si="41">IF(AD46="","",VLOOKUP(AD46,grad2,4,TRUE))</f>
        <v/>
      </c>
      <c r="AF46" s="348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2" t="str">
        <f t="shared" ref="AI46:AI55" si="43">IF(AH46="","",ROUND(AH46/$AH$5*$AI$5,0))</f>
        <v/>
      </c>
      <c r="AJ46" s="347" t="str">
        <f t="shared" ref="AJ46:AJ55" si="44">IF(AI46="","",VLOOKUP(AI46,grad2,4,TRUE))</f>
        <v/>
      </c>
      <c r="AK46" s="348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2" t="str">
        <f t="shared" ref="AO46:AO55" si="46">IF(AN46="","",ROUND(AN46/$AN$5*$AO$5,0))</f>
        <v/>
      </c>
      <c r="AP46" s="347" t="str">
        <f t="shared" ref="AP46:AP55" si="47">IF(AO46="","",VLOOKUP(AO46,grad2,4,TRUE))</f>
        <v/>
      </c>
      <c r="AQ46" s="348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4" t="str">
        <f t="shared" si="24"/>
        <v/>
      </c>
      <c r="AU46" s="347" t="str">
        <f t="shared" si="7"/>
        <v/>
      </c>
      <c r="AV46" s="492" t="str">
        <f t="shared" si="25"/>
        <v/>
      </c>
      <c r="AW46" s="65" t="str">
        <f>IF(OR(นักเรียน!Q46="ออก",AV46=""),"",ROUND(AV46/$AV$5*$AW$5,0))</f>
        <v/>
      </c>
      <c r="AX46" s="485" t="str">
        <f t="shared" ref="AX46:AX55" si="48">IF(AW46="","",VLOOKUP(AW46,grad2,5,TRUE))</f>
        <v/>
      </c>
      <c r="AY46" s="336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346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1" t="str">
        <f t="shared" si="28"/>
        <v/>
      </c>
      <c r="L47" s="347" t="str">
        <f t="shared" si="29"/>
        <v/>
      </c>
      <c r="M47" s="346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1" t="str">
        <f t="shared" si="31"/>
        <v/>
      </c>
      <c r="Q47" s="347" t="str">
        <f t="shared" si="32"/>
        <v/>
      </c>
      <c r="R47" s="348" t="str">
        <f>IF(คุณลักษณะ!L47="","",คุณลักษณะ!L47)</f>
        <v/>
      </c>
      <c r="S47" s="77" t="str">
        <f t="shared" si="33"/>
        <v/>
      </c>
      <c r="T47" s="471" t="str">
        <f t="shared" si="34"/>
        <v/>
      </c>
      <c r="U47" s="347" t="str">
        <f t="shared" si="35"/>
        <v/>
      </c>
      <c r="V47" s="343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1" t="str">
        <f t="shared" si="37"/>
        <v/>
      </c>
      <c r="Z47" s="349" t="str">
        <f t="shared" si="38"/>
        <v/>
      </c>
      <c r="AA47" s="348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1" t="str">
        <f t="shared" si="40"/>
        <v/>
      </c>
      <c r="AE47" s="347" t="str">
        <f t="shared" si="41"/>
        <v/>
      </c>
      <c r="AF47" s="348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2" t="str">
        <f t="shared" si="43"/>
        <v/>
      </c>
      <c r="AJ47" s="347" t="str">
        <f t="shared" si="44"/>
        <v/>
      </c>
      <c r="AK47" s="348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2" t="str">
        <f t="shared" si="46"/>
        <v/>
      </c>
      <c r="AP47" s="347" t="str">
        <f t="shared" si="47"/>
        <v/>
      </c>
      <c r="AQ47" s="348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4" t="str">
        <f t="shared" si="24"/>
        <v/>
      </c>
      <c r="AU47" s="347" t="str">
        <f t="shared" si="7"/>
        <v/>
      </c>
      <c r="AV47" s="492" t="str">
        <f t="shared" si="25"/>
        <v/>
      </c>
      <c r="AW47" s="65" t="str">
        <f>IF(OR(นักเรียน!Q47="ออก",AV47=""),"",ROUND(AV47/$AV$5*$AW$5,0))</f>
        <v/>
      </c>
      <c r="AX47" s="485" t="str">
        <f t="shared" si="48"/>
        <v/>
      </c>
      <c r="AY47" s="336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346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1" t="str">
        <f t="shared" si="28"/>
        <v/>
      </c>
      <c r="L48" s="347" t="str">
        <f t="shared" si="29"/>
        <v/>
      </c>
      <c r="M48" s="346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1" t="str">
        <f t="shared" si="31"/>
        <v/>
      </c>
      <c r="Q48" s="347" t="str">
        <f t="shared" si="32"/>
        <v/>
      </c>
      <c r="R48" s="348" t="str">
        <f>IF(คุณลักษณะ!L48="","",คุณลักษณะ!L48)</f>
        <v/>
      </c>
      <c r="S48" s="77" t="str">
        <f t="shared" si="33"/>
        <v/>
      </c>
      <c r="T48" s="471" t="str">
        <f t="shared" si="34"/>
        <v/>
      </c>
      <c r="U48" s="347" t="str">
        <f t="shared" si="35"/>
        <v/>
      </c>
      <c r="V48" s="343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1" t="str">
        <f t="shared" si="37"/>
        <v/>
      </c>
      <c r="Z48" s="349" t="str">
        <f t="shared" si="38"/>
        <v/>
      </c>
      <c r="AA48" s="348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1" t="str">
        <f t="shared" si="40"/>
        <v/>
      </c>
      <c r="AE48" s="347" t="str">
        <f t="shared" si="41"/>
        <v/>
      </c>
      <c r="AF48" s="348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2" t="str">
        <f t="shared" si="43"/>
        <v/>
      </c>
      <c r="AJ48" s="347" t="str">
        <f t="shared" si="44"/>
        <v/>
      </c>
      <c r="AK48" s="348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2" t="str">
        <f t="shared" si="46"/>
        <v/>
      </c>
      <c r="AP48" s="347" t="str">
        <f t="shared" si="47"/>
        <v/>
      </c>
      <c r="AQ48" s="348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4" t="str">
        <f t="shared" si="24"/>
        <v/>
      </c>
      <c r="AU48" s="347" t="str">
        <f t="shared" si="7"/>
        <v/>
      </c>
      <c r="AV48" s="492" t="str">
        <f t="shared" si="25"/>
        <v/>
      </c>
      <c r="AW48" s="65" t="str">
        <f>IF(OR(นักเรียน!Q48="ออก",AV48=""),"",ROUND(AV48/$AV$5*$AW$5,0))</f>
        <v/>
      </c>
      <c r="AX48" s="485" t="str">
        <f t="shared" si="48"/>
        <v/>
      </c>
      <c r="AY48" s="336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346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1" t="str">
        <f t="shared" si="28"/>
        <v/>
      </c>
      <c r="L49" s="347" t="str">
        <f t="shared" si="29"/>
        <v/>
      </c>
      <c r="M49" s="346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1" t="str">
        <f t="shared" si="31"/>
        <v/>
      </c>
      <c r="Q49" s="347" t="str">
        <f t="shared" si="32"/>
        <v/>
      </c>
      <c r="R49" s="348" t="str">
        <f>IF(คุณลักษณะ!L49="","",คุณลักษณะ!L49)</f>
        <v/>
      </c>
      <c r="S49" s="77" t="str">
        <f t="shared" si="33"/>
        <v/>
      </c>
      <c r="T49" s="471" t="str">
        <f t="shared" si="34"/>
        <v/>
      </c>
      <c r="U49" s="347" t="str">
        <f t="shared" si="35"/>
        <v/>
      </c>
      <c r="V49" s="343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1" t="str">
        <f t="shared" si="37"/>
        <v/>
      </c>
      <c r="Z49" s="349" t="str">
        <f t="shared" si="38"/>
        <v/>
      </c>
      <c r="AA49" s="348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1" t="str">
        <f t="shared" si="40"/>
        <v/>
      </c>
      <c r="AE49" s="347" t="str">
        <f t="shared" si="41"/>
        <v/>
      </c>
      <c r="AF49" s="348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2" t="str">
        <f t="shared" si="43"/>
        <v/>
      </c>
      <c r="AJ49" s="347" t="str">
        <f t="shared" si="44"/>
        <v/>
      </c>
      <c r="AK49" s="348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2" t="str">
        <f t="shared" si="46"/>
        <v/>
      </c>
      <c r="AP49" s="347" t="str">
        <f t="shared" si="47"/>
        <v/>
      </c>
      <c r="AQ49" s="348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4" t="str">
        <f t="shared" si="24"/>
        <v/>
      </c>
      <c r="AU49" s="347" t="str">
        <f t="shared" si="7"/>
        <v/>
      </c>
      <c r="AV49" s="492" t="str">
        <f t="shared" si="25"/>
        <v/>
      </c>
      <c r="AW49" s="65" t="str">
        <f>IF(OR(นักเรียน!Q49="ออก",AV49=""),"",ROUND(AV49/$AV$5*$AW$5,0))</f>
        <v/>
      </c>
      <c r="AX49" s="485" t="str">
        <f t="shared" si="48"/>
        <v/>
      </c>
      <c r="AY49" s="336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346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1" t="str">
        <f t="shared" si="28"/>
        <v/>
      </c>
      <c r="L50" s="347" t="str">
        <f t="shared" si="29"/>
        <v/>
      </c>
      <c r="M50" s="346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1" t="str">
        <f t="shared" si="31"/>
        <v/>
      </c>
      <c r="Q50" s="347" t="str">
        <f t="shared" si="32"/>
        <v/>
      </c>
      <c r="R50" s="348" t="str">
        <f>IF(คุณลักษณะ!L50="","",คุณลักษณะ!L50)</f>
        <v/>
      </c>
      <c r="S50" s="77" t="str">
        <f t="shared" si="33"/>
        <v/>
      </c>
      <c r="T50" s="471" t="str">
        <f t="shared" si="34"/>
        <v/>
      </c>
      <c r="U50" s="347" t="str">
        <f t="shared" si="35"/>
        <v/>
      </c>
      <c r="V50" s="343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1" t="str">
        <f t="shared" si="37"/>
        <v/>
      </c>
      <c r="Z50" s="349" t="str">
        <f t="shared" si="38"/>
        <v/>
      </c>
      <c r="AA50" s="348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1" t="str">
        <f t="shared" si="40"/>
        <v/>
      </c>
      <c r="AE50" s="347" t="str">
        <f t="shared" si="41"/>
        <v/>
      </c>
      <c r="AF50" s="348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2" t="str">
        <f t="shared" si="43"/>
        <v/>
      </c>
      <c r="AJ50" s="347" t="str">
        <f t="shared" si="44"/>
        <v/>
      </c>
      <c r="AK50" s="348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2" t="str">
        <f t="shared" si="46"/>
        <v/>
      </c>
      <c r="AP50" s="347" t="str">
        <f t="shared" si="47"/>
        <v/>
      </c>
      <c r="AQ50" s="348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4" t="str">
        <f t="shared" si="24"/>
        <v/>
      </c>
      <c r="AU50" s="347" t="str">
        <f t="shared" si="7"/>
        <v/>
      </c>
      <c r="AV50" s="492" t="str">
        <f t="shared" si="25"/>
        <v/>
      </c>
      <c r="AW50" s="65" t="str">
        <f>IF(OR(นักเรียน!Q50="ออก",AV50=""),"",ROUND(AV50/$AV$5*$AW$5,0))</f>
        <v/>
      </c>
      <c r="AX50" s="485" t="str">
        <f t="shared" si="48"/>
        <v/>
      </c>
      <c r="AY50" s="336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346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1" t="str">
        <f t="shared" si="28"/>
        <v/>
      </c>
      <c r="L51" s="347" t="str">
        <f t="shared" si="29"/>
        <v/>
      </c>
      <c r="M51" s="346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1" t="str">
        <f t="shared" si="31"/>
        <v/>
      </c>
      <c r="Q51" s="347" t="str">
        <f t="shared" si="32"/>
        <v/>
      </c>
      <c r="R51" s="348" t="str">
        <f>IF(คุณลักษณะ!L51="","",คุณลักษณะ!L51)</f>
        <v/>
      </c>
      <c r="S51" s="77" t="str">
        <f t="shared" si="33"/>
        <v/>
      </c>
      <c r="T51" s="471" t="str">
        <f t="shared" si="34"/>
        <v/>
      </c>
      <c r="U51" s="347" t="str">
        <f t="shared" si="35"/>
        <v/>
      </c>
      <c r="V51" s="343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1" t="str">
        <f t="shared" si="37"/>
        <v/>
      </c>
      <c r="Z51" s="349" t="str">
        <f t="shared" si="38"/>
        <v/>
      </c>
      <c r="AA51" s="348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1" t="str">
        <f t="shared" si="40"/>
        <v/>
      </c>
      <c r="AE51" s="347" t="str">
        <f t="shared" si="41"/>
        <v/>
      </c>
      <c r="AF51" s="348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2" t="str">
        <f t="shared" si="43"/>
        <v/>
      </c>
      <c r="AJ51" s="347" t="str">
        <f t="shared" si="44"/>
        <v/>
      </c>
      <c r="AK51" s="348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2" t="str">
        <f t="shared" si="46"/>
        <v/>
      </c>
      <c r="AP51" s="347" t="str">
        <f t="shared" si="47"/>
        <v/>
      </c>
      <c r="AQ51" s="348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4" t="str">
        <f t="shared" si="24"/>
        <v/>
      </c>
      <c r="AU51" s="347" t="str">
        <f t="shared" si="7"/>
        <v/>
      </c>
      <c r="AV51" s="492" t="str">
        <f t="shared" si="25"/>
        <v/>
      </c>
      <c r="AW51" s="65" t="str">
        <f>IF(OR(นักเรียน!Q51="ออก",AV51=""),"",ROUND(AV51/$AV$5*$AW$5,0))</f>
        <v/>
      </c>
      <c r="AX51" s="485" t="str">
        <f t="shared" si="48"/>
        <v/>
      </c>
      <c r="AY51" s="336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346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1" t="str">
        <f t="shared" si="28"/>
        <v/>
      </c>
      <c r="L52" s="347" t="str">
        <f t="shared" si="29"/>
        <v/>
      </c>
      <c r="M52" s="346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1" t="str">
        <f t="shared" si="31"/>
        <v/>
      </c>
      <c r="Q52" s="347" t="str">
        <f t="shared" si="32"/>
        <v/>
      </c>
      <c r="R52" s="348" t="str">
        <f>IF(คุณลักษณะ!L52="","",คุณลักษณะ!L52)</f>
        <v/>
      </c>
      <c r="S52" s="77" t="str">
        <f t="shared" si="33"/>
        <v/>
      </c>
      <c r="T52" s="471" t="str">
        <f t="shared" si="34"/>
        <v/>
      </c>
      <c r="U52" s="347" t="str">
        <f t="shared" si="35"/>
        <v/>
      </c>
      <c r="V52" s="343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1" t="str">
        <f t="shared" si="37"/>
        <v/>
      </c>
      <c r="Z52" s="349" t="str">
        <f t="shared" si="38"/>
        <v/>
      </c>
      <c r="AA52" s="348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1" t="str">
        <f t="shared" si="40"/>
        <v/>
      </c>
      <c r="AE52" s="347" t="str">
        <f t="shared" si="41"/>
        <v/>
      </c>
      <c r="AF52" s="348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2" t="str">
        <f t="shared" si="43"/>
        <v/>
      </c>
      <c r="AJ52" s="347" t="str">
        <f t="shared" si="44"/>
        <v/>
      </c>
      <c r="AK52" s="348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2" t="str">
        <f t="shared" si="46"/>
        <v/>
      </c>
      <c r="AP52" s="347" t="str">
        <f t="shared" si="47"/>
        <v/>
      </c>
      <c r="AQ52" s="348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4" t="str">
        <f t="shared" si="24"/>
        <v/>
      </c>
      <c r="AU52" s="347" t="str">
        <f t="shared" si="7"/>
        <v/>
      </c>
      <c r="AV52" s="492" t="str">
        <f t="shared" si="25"/>
        <v/>
      </c>
      <c r="AW52" s="65" t="str">
        <f>IF(OR(นักเรียน!Q52="ออก",AV52=""),"",ROUND(AV52/$AV$5*$AW$5,0))</f>
        <v/>
      </c>
      <c r="AX52" s="485" t="str">
        <f t="shared" si="48"/>
        <v/>
      </c>
      <c r="AY52" s="336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346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1" t="str">
        <f t="shared" si="28"/>
        <v/>
      </c>
      <c r="L53" s="347" t="str">
        <f t="shared" si="29"/>
        <v/>
      </c>
      <c r="M53" s="346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1" t="str">
        <f t="shared" si="31"/>
        <v/>
      </c>
      <c r="Q53" s="347" t="str">
        <f t="shared" si="32"/>
        <v/>
      </c>
      <c r="R53" s="348" t="str">
        <f>IF(คุณลักษณะ!L53="","",คุณลักษณะ!L53)</f>
        <v/>
      </c>
      <c r="S53" s="77" t="str">
        <f t="shared" si="33"/>
        <v/>
      </c>
      <c r="T53" s="471" t="str">
        <f t="shared" si="34"/>
        <v/>
      </c>
      <c r="U53" s="347" t="str">
        <f t="shared" si="35"/>
        <v/>
      </c>
      <c r="V53" s="343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1" t="str">
        <f t="shared" si="37"/>
        <v/>
      </c>
      <c r="Z53" s="349" t="str">
        <f t="shared" si="38"/>
        <v/>
      </c>
      <c r="AA53" s="348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1" t="str">
        <f t="shared" si="40"/>
        <v/>
      </c>
      <c r="AE53" s="347" t="str">
        <f t="shared" si="41"/>
        <v/>
      </c>
      <c r="AF53" s="348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2" t="str">
        <f t="shared" si="43"/>
        <v/>
      </c>
      <c r="AJ53" s="347" t="str">
        <f t="shared" si="44"/>
        <v/>
      </c>
      <c r="AK53" s="348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2" t="str">
        <f t="shared" si="46"/>
        <v/>
      </c>
      <c r="AP53" s="347" t="str">
        <f t="shared" si="47"/>
        <v/>
      </c>
      <c r="AQ53" s="348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4" t="str">
        <f t="shared" si="24"/>
        <v/>
      </c>
      <c r="AU53" s="347" t="str">
        <f t="shared" si="7"/>
        <v/>
      </c>
      <c r="AV53" s="492" t="str">
        <f t="shared" si="25"/>
        <v/>
      </c>
      <c r="AW53" s="65" t="str">
        <f>IF(OR(นักเรียน!Q53="ออก",AV53=""),"",ROUND(AV53/$AV$5*$AW$5,0))</f>
        <v/>
      </c>
      <c r="AX53" s="485" t="str">
        <f t="shared" si="48"/>
        <v/>
      </c>
      <c r="AY53" s="336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346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1" t="str">
        <f t="shared" si="28"/>
        <v/>
      </c>
      <c r="L54" s="347" t="str">
        <f t="shared" si="29"/>
        <v/>
      </c>
      <c r="M54" s="346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1" t="str">
        <f t="shared" si="31"/>
        <v/>
      </c>
      <c r="Q54" s="347" t="str">
        <f t="shared" si="32"/>
        <v/>
      </c>
      <c r="R54" s="348" t="str">
        <f>IF(คุณลักษณะ!L54="","",คุณลักษณะ!L54)</f>
        <v/>
      </c>
      <c r="S54" s="77" t="str">
        <f t="shared" si="33"/>
        <v/>
      </c>
      <c r="T54" s="471" t="str">
        <f t="shared" si="34"/>
        <v/>
      </c>
      <c r="U54" s="347" t="str">
        <f t="shared" si="35"/>
        <v/>
      </c>
      <c r="V54" s="343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1" t="str">
        <f t="shared" si="37"/>
        <v/>
      </c>
      <c r="Z54" s="349" t="str">
        <f t="shared" si="38"/>
        <v/>
      </c>
      <c r="AA54" s="348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1" t="str">
        <f t="shared" si="40"/>
        <v/>
      </c>
      <c r="AE54" s="347" t="str">
        <f t="shared" si="41"/>
        <v/>
      </c>
      <c r="AF54" s="348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2" t="str">
        <f t="shared" si="43"/>
        <v/>
      </c>
      <c r="AJ54" s="347" t="str">
        <f t="shared" si="44"/>
        <v/>
      </c>
      <c r="AK54" s="348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2" t="str">
        <f t="shared" si="46"/>
        <v/>
      </c>
      <c r="AP54" s="347" t="str">
        <f t="shared" si="47"/>
        <v/>
      </c>
      <c r="AQ54" s="348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4" t="str">
        <f t="shared" si="24"/>
        <v/>
      </c>
      <c r="AU54" s="347" t="str">
        <f t="shared" si="7"/>
        <v/>
      </c>
      <c r="AV54" s="492" t="str">
        <f t="shared" si="25"/>
        <v/>
      </c>
      <c r="AW54" s="65" t="str">
        <f>IF(OR(นักเรียน!Q54="ออก",AV54=""),"",ROUND(AV54/$AV$5*$AW$5,0))</f>
        <v/>
      </c>
      <c r="AX54" s="485" t="str">
        <f t="shared" si="48"/>
        <v/>
      </c>
      <c r="AY54" s="336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346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1" t="str">
        <f t="shared" si="28"/>
        <v/>
      </c>
      <c r="L55" s="347" t="str">
        <f t="shared" si="29"/>
        <v/>
      </c>
      <c r="M55" s="346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1" t="str">
        <f t="shared" si="31"/>
        <v/>
      </c>
      <c r="Q55" s="347" t="str">
        <f t="shared" si="32"/>
        <v/>
      </c>
      <c r="R55" s="348" t="str">
        <f>IF(คุณลักษณะ!L55="","",คุณลักษณะ!L55)</f>
        <v/>
      </c>
      <c r="S55" s="77" t="str">
        <f t="shared" si="33"/>
        <v/>
      </c>
      <c r="T55" s="471" t="str">
        <f t="shared" si="34"/>
        <v/>
      </c>
      <c r="U55" s="347" t="str">
        <f t="shared" si="35"/>
        <v/>
      </c>
      <c r="V55" s="343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1" t="str">
        <f t="shared" si="37"/>
        <v/>
      </c>
      <c r="Z55" s="349" t="str">
        <f t="shared" si="38"/>
        <v/>
      </c>
      <c r="AA55" s="348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1" t="str">
        <f t="shared" si="40"/>
        <v/>
      </c>
      <c r="AE55" s="347" t="str">
        <f t="shared" si="41"/>
        <v/>
      </c>
      <c r="AF55" s="348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2" t="str">
        <f t="shared" si="43"/>
        <v/>
      </c>
      <c r="AJ55" s="347" t="str">
        <f t="shared" si="44"/>
        <v/>
      </c>
      <c r="AK55" s="348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2" t="str">
        <f t="shared" si="46"/>
        <v/>
      </c>
      <c r="AP55" s="347" t="str">
        <f t="shared" si="47"/>
        <v/>
      </c>
      <c r="AQ55" s="348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4" t="str">
        <f t="shared" si="24"/>
        <v/>
      </c>
      <c r="AU55" s="347" t="str">
        <f t="shared" si="7"/>
        <v/>
      </c>
      <c r="AV55" s="492" t="str">
        <f t="shared" si="25"/>
        <v/>
      </c>
      <c r="AW55" s="65" t="str">
        <f>IF(OR(นักเรียน!Q55="ออก",AV55=""),"",ROUND(AV55/$AV$5*$AW$5,0))</f>
        <v/>
      </c>
      <c r="AX55" s="485" t="str">
        <f t="shared" si="48"/>
        <v/>
      </c>
      <c r="AY55" s="336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154" priority="13" operator="lessThan">
      <formula>50%*$K$5</formula>
    </cfRule>
  </conditionalFormatting>
  <conditionalFormatting sqref="P6:P55">
    <cfRule type="cellIs" dxfId="153" priority="12" operator="lessThan">
      <formula>50%*$P$5</formula>
    </cfRule>
  </conditionalFormatting>
  <conditionalFormatting sqref="AW6:AW55">
    <cfRule type="cellIs" dxfId="152" priority="11" operator="lessThan">
      <formula>50%*$AW$5</formula>
    </cfRule>
  </conditionalFormatting>
  <conditionalFormatting sqref="AO6:AO55">
    <cfRule type="cellIs" dxfId="151" priority="9" operator="lessThan">
      <formula>50%*$AO$5</formula>
    </cfRule>
  </conditionalFormatting>
  <conditionalFormatting sqref="AI6:AI55">
    <cfRule type="cellIs" dxfId="150" priority="8" operator="lessThan">
      <formula>50%*$AI$5</formula>
    </cfRule>
  </conditionalFormatting>
  <conditionalFormatting sqref="AD6:AD55">
    <cfRule type="cellIs" dxfId="149" priority="7" operator="lessThan">
      <formula>50%*$AD$5</formula>
    </cfRule>
  </conditionalFormatting>
  <conditionalFormatting sqref="Y6:Y55">
    <cfRule type="cellIs" dxfId="148" priority="6" operator="lessThan">
      <formula>50%*$Y$5</formula>
    </cfRule>
  </conditionalFormatting>
  <conditionalFormatting sqref="T6:T55">
    <cfRule type="cellIs" dxfId="147" priority="5" operator="lessThan">
      <formula>50%*$T$5</formula>
    </cfRule>
  </conditionalFormatting>
  <conditionalFormatting sqref="AX6:AX55">
    <cfRule type="cellIs" dxfId="146" priority="4" operator="equal">
      <formula>0</formula>
    </cfRule>
  </conditionalFormatting>
  <conditionalFormatting sqref="AY6:AY55">
    <cfRule type="containsText" dxfId="145" priority="3" operator="containsText" text="ไม่ผ่าน">
      <formula>NOT(ISERROR(SEARCH("ไม่ผ่าน",AY6)))</formula>
    </cfRule>
  </conditionalFormatting>
  <conditionalFormatting sqref="AT6:AT55">
    <cfRule type="cellIs" dxfId="144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11" activePane="bottomRight" state="frozen"/>
      <selection activeCell="B1" sqref="B1"/>
      <selection pane="topRight" activeCell="B1" sqref="B1"/>
      <selection pane="bottomLeft" activeCell="B1" sqref="B1"/>
      <selection pane="bottomRight" activeCell="P12" sqref="P1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92" t="s">
        <v>0</v>
      </c>
      <c r="C2" s="692" t="s">
        <v>1</v>
      </c>
      <c r="D2" s="694" t="s">
        <v>2</v>
      </c>
      <c r="E2" s="310"/>
      <c r="F2" s="714" t="s">
        <v>139</v>
      </c>
      <c r="G2" s="715"/>
      <c r="H2" s="715"/>
      <c r="I2" s="715"/>
      <c r="J2" s="715"/>
      <c r="K2" s="716"/>
      <c r="L2" s="714" t="str">
        <f>F2</f>
        <v>ผลการประเมินการอ่าน คิดวิเคราะห์และเขียน</v>
      </c>
      <c r="M2" s="715"/>
      <c r="N2" s="715"/>
      <c r="O2" s="716"/>
      <c r="P2" s="709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92"/>
      <c r="C3" s="692"/>
      <c r="D3" s="694"/>
      <c r="E3" s="87"/>
      <c r="F3" s="705" t="s">
        <v>136</v>
      </c>
      <c r="G3" s="705"/>
      <c r="H3" s="705" t="s">
        <v>138</v>
      </c>
      <c r="I3" s="705"/>
      <c r="J3" s="312" t="s">
        <v>137</v>
      </c>
      <c r="K3" s="709" t="s">
        <v>9</v>
      </c>
      <c r="L3" s="709" t="s">
        <v>133</v>
      </c>
      <c r="M3" s="680" t="s">
        <v>61</v>
      </c>
      <c r="N3" s="680" t="s">
        <v>135</v>
      </c>
      <c r="O3" s="710" t="s">
        <v>145</v>
      </c>
      <c r="P3" s="709"/>
      <c r="Q3" s="136"/>
      <c r="R3" s="136"/>
      <c r="S3" s="136"/>
      <c r="T3" s="136"/>
      <c r="U3" s="136"/>
      <c r="V3" s="136"/>
    </row>
    <row r="4" spans="1:22" ht="18" customHeight="1">
      <c r="A4" s="114"/>
      <c r="B4" s="692"/>
      <c r="C4" s="692"/>
      <c r="D4" s="695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09"/>
      <c r="L4" s="709"/>
      <c r="M4" s="680"/>
      <c r="N4" s="680"/>
      <c r="O4" s="710"/>
      <c r="P4" s="709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93"/>
      <c r="C5" s="693"/>
      <c r="D5" s="696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81"/>
      <c r="N5" s="681"/>
      <c r="O5" s="711"/>
      <c r="P5" s="686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4">
        <f>IF(นักเรียน!C6="","",นักเรียน!C6)</f>
        <v>3154</v>
      </c>
      <c r="D6" s="703" t="str">
        <f>IF(นักเรียน!E6="","",นักเรียน!E6)</f>
        <v>เด็กชายศิวัฒน์  สาชิน</v>
      </c>
      <c r="E6" s="717"/>
      <c r="F6" s="10">
        <v>10</v>
      </c>
      <c r="G6" s="10">
        <v>11</v>
      </c>
      <c r="H6" s="10">
        <v>13</v>
      </c>
      <c r="I6" s="10">
        <v>14</v>
      </c>
      <c r="J6" s="10">
        <v>15</v>
      </c>
      <c r="K6" s="78">
        <f t="shared" si="0"/>
        <v>63</v>
      </c>
      <c r="L6" s="65">
        <f>IF(OR(นักเรียน!Q6="ออก",K6=""),"",ROUND(K6/$K$5*$L$5,0))</f>
        <v>63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718"/>
      <c r="F7" s="5">
        <v>12</v>
      </c>
      <c r="G7" s="5">
        <v>13</v>
      </c>
      <c r="H7" s="5">
        <v>15</v>
      </c>
      <c r="I7" s="5">
        <v>16</v>
      </c>
      <c r="J7" s="5">
        <v>19</v>
      </c>
      <c r="K7" s="78">
        <f t="shared" si="0"/>
        <v>75</v>
      </c>
      <c r="L7" s="65">
        <f>IF(OR(นักเรียน!Q7="ออก",K7=""),"",ROUND(K7/$K$5*$L$5,0))</f>
        <v>75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718"/>
      <c r="F8" s="5">
        <v>12</v>
      </c>
      <c r="G8" s="5">
        <v>13</v>
      </c>
      <c r="H8" s="5">
        <v>17</v>
      </c>
      <c r="I8" s="5">
        <v>18</v>
      </c>
      <c r="J8" s="5">
        <v>18</v>
      </c>
      <c r="K8" s="78">
        <f t="shared" si="0"/>
        <v>78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718"/>
      <c r="F9" s="10">
        <v>10</v>
      </c>
      <c r="G9" s="10">
        <v>10</v>
      </c>
      <c r="H9" s="10">
        <v>12</v>
      </c>
      <c r="I9" s="10">
        <v>14</v>
      </c>
      <c r="J9" s="10">
        <v>15</v>
      </c>
      <c r="K9" s="78">
        <f t="shared" si="0"/>
        <v>61</v>
      </c>
      <c r="L9" s="65">
        <f>IF(OR(นักเรียน!Q9="ออก",K9=""),"",ROUND(K9/$K$5*$L$5,0))</f>
        <v>61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718"/>
      <c r="F10" s="10">
        <v>11</v>
      </c>
      <c r="G10" s="10">
        <v>10</v>
      </c>
      <c r="H10" s="10">
        <v>12</v>
      </c>
      <c r="I10" s="10">
        <v>14</v>
      </c>
      <c r="J10" s="10">
        <v>15</v>
      </c>
      <c r="K10" s="78">
        <f t="shared" si="0"/>
        <v>62</v>
      </c>
      <c r="L10" s="65">
        <f>IF(OR(นักเรียน!Q10="ออก",K10=""),"",ROUND(K10/$K$5*$L$5,0))</f>
        <v>62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718"/>
      <c r="F11" s="10">
        <v>12</v>
      </c>
      <c r="G11" s="10">
        <v>13</v>
      </c>
      <c r="H11" s="10">
        <v>12</v>
      </c>
      <c r="I11" s="10">
        <v>14</v>
      </c>
      <c r="J11" s="10">
        <v>15</v>
      </c>
      <c r="K11" s="78">
        <f t="shared" si="0"/>
        <v>66</v>
      </c>
      <c r="L11" s="65">
        <f>IF(OR(นักเรียน!Q11="ออก",K11=""),"",ROUND(K11/$K$5*$L$5,0))</f>
        <v>66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718"/>
      <c r="F12" s="10">
        <v>12</v>
      </c>
      <c r="G12" s="10">
        <v>13</v>
      </c>
      <c r="H12" s="10">
        <v>14</v>
      </c>
      <c r="I12" s="10">
        <v>15</v>
      </c>
      <c r="J12" s="10">
        <v>16</v>
      </c>
      <c r="K12" s="78">
        <f t="shared" si="0"/>
        <v>70</v>
      </c>
      <c r="L12" s="65">
        <f>IF(OR(นักเรียน!Q12="ออก",K12=""),"",ROUND(K12/$K$5*$L$5,0))</f>
        <v>70</v>
      </c>
      <c r="M12" s="69">
        <f t="shared" si="1"/>
        <v>2</v>
      </c>
      <c r="N12" s="69" t="str">
        <f t="shared" si="2"/>
        <v>ดี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718"/>
      <c r="F13" s="10">
        <v>12</v>
      </c>
      <c r="G13" s="10">
        <v>10</v>
      </c>
      <c r="H13" s="10">
        <v>10</v>
      </c>
      <c r="I13" s="10">
        <v>10</v>
      </c>
      <c r="J13" s="10">
        <v>15</v>
      </c>
      <c r="K13" s="78">
        <f t="shared" si="0"/>
        <v>57</v>
      </c>
      <c r="L13" s="65">
        <f>IF(OR(นักเรียน!Q13="ออก",K13=""),"",ROUND(K13/$K$5*$L$5,0))</f>
        <v>57</v>
      </c>
      <c r="M13" s="69">
        <f t="shared" si="1"/>
        <v>1</v>
      </c>
      <c r="N13" s="69" t="str">
        <f t="shared" si="2"/>
        <v>ผ่าน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718"/>
      <c r="F14" s="10">
        <v>10</v>
      </c>
      <c r="G14" s="10">
        <v>12</v>
      </c>
      <c r="H14" s="10">
        <v>14</v>
      </c>
      <c r="I14" s="10">
        <v>15</v>
      </c>
      <c r="J14" s="10">
        <v>17</v>
      </c>
      <c r="K14" s="78">
        <f t="shared" si="0"/>
        <v>68</v>
      </c>
      <c r="L14" s="65">
        <f>IF(OR(นักเรียน!Q14="ออก",K14=""),"",ROUND(K14/$K$5*$L$5,0))</f>
        <v>68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718"/>
      <c r="F15" s="10">
        <v>14</v>
      </c>
      <c r="G15" s="10">
        <v>15</v>
      </c>
      <c r="H15" s="10">
        <v>19</v>
      </c>
      <c r="I15" s="10">
        <v>20</v>
      </c>
      <c r="J15" s="10">
        <v>25</v>
      </c>
      <c r="K15" s="78">
        <f t="shared" si="0"/>
        <v>93</v>
      </c>
      <c r="L15" s="65">
        <f>IF(OR(นักเรียน!Q15="ออก",K15=""),"",ROUND(K15/$K$5*$L$5,0))</f>
        <v>93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718"/>
      <c r="F16" s="5">
        <v>10</v>
      </c>
      <c r="G16" s="5">
        <v>13</v>
      </c>
      <c r="H16" s="5">
        <v>15</v>
      </c>
      <c r="I16" s="5">
        <v>16</v>
      </c>
      <c r="J16" s="5">
        <v>18</v>
      </c>
      <c r="K16" s="78">
        <f t="shared" si="0"/>
        <v>72</v>
      </c>
      <c r="L16" s="65">
        <f>IF(OR(นักเรียน!Q16="ออก",K16=""),"",ROUND(K16/$K$5*$L$5,0))</f>
        <v>72</v>
      </c>
      <c r="M16" s="69">
        <f t="shared" si="1"/>
        <v>2</v>
      </c>
      <c r="N16" s="69" t="str">
        <f t="shared" si="2"/>
        <v>ดี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718"/>
      <c r="F17" s="10">
        <v>14</v>
      </c>
      <c r="G17" s="10">
        <v>15</v>
      </c>
      <c r="H17" s="10">
        <v>19</v>
      </c>
      <c r="I17" s="10">
        <v>19</v>
      </c>
      <c r="J17" s="10">
        <v>25</v>
      </c>
      <c r="K17" s="78">
        <f t="shared" si="0"/>
        <v>92</v>
      </c>
      <c r="L17" s="65">
        <f>IF(OR(นักเรียน!Q17="ออก",K17=""),"",ROUND(K17/$K$5*$L$5,0))</f>
        <v>92</v>
      </c>
      <c r="M17" s="69">
        <f t="shared" si="1"/>
        <v>3</v>
      </c>
      <c r="N17" s="69" t="str">
        <f t="shared" si="2"/>
        <v>ดีเยี่ยม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718"/>
      <c r="F18" s="10">
        <v>14</v>
      </c>
      <c r="G18" s="10">
        <v>15</v>
      </c>
      <c r="H18" s="10">
        <v>19</v>
      </c>
      <c r="I18" s="10">
        <v>19</v>
      </c>
      <c r="J18" s="10">
        <v>26</v>
      </c>
      <c r="K18" s="78">
        <f t="shared" si="0"/>
        <v>93</v>
      </c>
      <c r="L18" s="65">
        <f>IF(OR(นักเรียน!Q18="ออก",K18=""),"",ROUND(K18/$K$5*$L$5,0))</f>
        <v>93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718"/>
      <c r="F19" s="10">
        <v>14</v>
      </c>
      <c r="G19" s="10">
        <v>15</v>
      </c>
      <c r="H19" s="10">
        <v>19</v>
      </c>
      <c r="I19" s="10">
        <v>20</v>
      </c>
      <c r="J19" s="10">
        <v>28</v>
      </c>
      <c r="K19" s="78">
        <f t="shared" si="0"/>
        <v>96</v>
      </c>
      <c r="L19" s="65">
        <f>IF(OR(นักเรียน!Q19="ออก",K19=""),"",ROUND(K19/$K$5*$L$5,0))</f>
        <v>96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718"/>
      <c r="F20" s="10">
        <v>14</v>
      </c>
      <c r="G20" s="10">
        <v>15</v>
      </c>
      <c r="H20" s="10">
        <v>18</v>
      </c>
      <c r="I20" s="10">
        <v>19</v>
      </c>
      <c r="J20" s="10">
        <v>26</v>
      </c>
      <c r="K20" s="78">
        <f t="shared" si="0"/>
        <v>92</v>
      </c>
      <c r="L20" s="65">
        <f>IF(OR(นักเรียน!Q20="ออก",K20=""),"",ROUND(K20/$K$5*$L$5,0))</f>
        <v>92</v>
      </c>
      <c r="M20" s="69">
        <f t="shared" si="1"/>
        <v>3</v>
      </c>
      <c r="N20" s="69" t="str">
        <f t="shared" si="2"/>
        <v>ดีเยี่ยม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718"/>
      <c r="F21" s="10">
        <v>12</v>
      </c>
      <c r="G21" s="10">
        <v>13</v>
      </c>
      <c r="H21" s="10">
        <v>18</v>
      </c>
      <c r="I21" s="10">
        <v>19</v>
      </c>
      <c r="J21" s="10">
        <v>25</v>
      </c>
      <c r="K21" s="78">
        <f t="shared" si="0"/>
        <v>87</v>
      </c>
      <c r="L21" s="65">
        <f>IF(OR(นักเรียน!Q21="ออก",K21=""),"",ROUND(K21/$K$5*$L$5,0))</f>
        <v>87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718"/>
      <c r="F22" s="10">
        <v>12</v>
      </c>
      <c r="G22" s="10">
        <v>13</v>
      </c>
      <c r="H22" s="10">
        <v>16</v>
      </c>
      <c r="I22" s="10">
        <v>16</v>
      </c>
      <c r="J22" s="10">
        <v>23</v>
      </c>
      <c r="K22" s="78">
        <f t="shared" si="0"/>
        <v>80</v>
      </c>
      <c r="L22" s="65">
        <f>IF(OR(นักเรียน!Q22="ออก",K22=""),"",ROUND(K22/$K$5*$L$5,0))</f>
        <v>80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 มณีอินทร์</v>
      </c>
      <c r="E23" s="718"/>
      <c r="F23" s="10">
        <v>14</v>
      </c>
      <c r="G23" s="10">
        <v>15</v>
      </c>
      <c r="H23" s="10">
        <v>18</v>
      </c>
      <c r="I23" s="10">
        <v>18</v>
      </c>
      <c r="J23" s="10">
        <v>25</v>
      </c>
      <c r="K23" s="78">
        <f t="shared" si="0"/>
        <v>90</v>
      </c>
      <c r="L23" s="65">
        <f>IF(OR(นักเรียน!Q23="ออก",K23=""),"",ROUND(K23/$K$5*$L$5,0))</f>
        <v>90</v>
      </c>
      <c r="M23" s="69">
        <f t="shared" si="1"/>
        <v>3</v>
      </c>
      <c r="N23" s="69" t="str">
        <f t="shared" si="2"/>
        <v>ดีเยี่ยม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718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718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718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718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718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718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718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718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718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718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718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718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718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718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718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718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718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718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718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718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718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718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718"/>
      <c r="F46" s="5"/>
      <c r="G46" s="5"/>
      <c r="H46" s="5"/>
      <c r="I46" s="5"/>
      <c r="J46" s="5"/>
      <c r="K46" s="471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718"/>
      <c r="F47" s="5"/>
      <c r="G47" s="5"/>
      <c r="H47" s="5"/>
      <c r="I47" s="5"/>
      <c r="J47" s="5"/>
      <c r="K47" s="471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718"/>
      <c r="F48" s="5"/>
      <c r="G48" s="5"/>
      <c r="H48" s="5"/>
      <c r="I48" s="5"/>
      <c r="J48" s="5"/>
      <c r="K48" s="471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718"/>
      <c r="F49" s="5"/>
      <c r="G49" s="5"/>
      <c r="H49" s="5"/>
      <c r="I49" s="5"/>
      <c r="J49" s="5"/>
      <c r="K49" s="471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718"/>
      <c r="F50" s="5"/>
      <c r="G50" s="5"/>
      <c r="H50" s="5"/>
      <c r="I50" s="5"/>
      <c r="J50" s="5"/>
      <c r="K50" s="471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718"/>
      <c r="F51" s="5"/>
      <c r="G51" s="5"/>
      <c r="H51" s="5"/>
      <c r="I51" s="5"/>
      <c r="J51" s="5"/>
      <c r="K51" s="471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718"/>
      <c r="F52" s="5"/>
      <c r="G52" s="5"/>
      <c r="H52" s="5"/>
      <c r="I52" s="5"/>
      <c r="J52" s="5"/>
      <c r="K52" s="471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718"/>
      <c r="F53" s="5"/>
      <c r="G53" s="5"/>
      <c r="H53" s="5"/>
      <c r="I53" s="5"/>
      <c r="J53" s="5"/>
      <c r="K53" s="471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718"/>
      <c r="F54" s="5"/>
      <c r="G54" s="5"/>
      <c r="H54" s="5"/>
      <c r="I54" s="5"/>
      <c r="J54" s="5"/>
      <c r="K54" s="471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718"/>
      <c r="F55" s="5"/>
      <c r="G55" s="5"/>
      <c r="H55" s="5"/>
      <c r="I55" s="5"/>
      <c r="J55" s="5"/>
      <c r="K55" s="471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143" priority="3" operator="containsText" text="ไม่ผ่าน">
      <formula>NOT(ISERROR(SEARCH("ไม่ผ่าน",N6)))</formula>
    </cfRule>
  </conditionalFormatting>
  <conditionalFormatting sqref="M6:M55">
    <cfRule type="containsText" dxfId="142" priority="4" operator="containsText" text="0">
      <formula>NOT(ISERROR(SEARCH("0",M6)))</formula>
    </cfRule>
  </conditionalFormatting>
  <conditionalFormatting sqref="F6:J55">
    <cfRule type="cellIs" dxfId="141" priority="6" operator="lessThan">
      <formula>50%*F$5</formula>
    </cfRule>
  </conditionalFormatting>
  <conditionalFormatting sqref="L6:L55">
    <cfRule type="cellIs" dxfId="140" priority="5" operator="lessThan">
      <formula>50%*$L$5</formula>
    </cfRule>
  </conditionalFormatting>
  <conditionalFormatting sqref="F6:J23">
    <cfRule type="cellIs" dxfId="139" priority="2" operator="lessThan">
      <formula>50%*F$5</formula>
    </cfRule>
  </conditionalFormatting>
  <conditionalFormatting sqref="F6:J23">
    <cfRule type="cellIs" dxfId="138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92" t="s">
        <v>0</v>
      </c>
      <c r="C2" s="692" t="s">
        <v>1</v>
      </c>
      <c r="D2" s="694" t="s">
        <v>2</v>
      </c>
      <c r="E2" s="310"/>
      <c r="F2" s="741" t="s">
        <v>139</v>
      </c>
      <c r="G2" s="741"/>
      <c r="H2" s="741"/>
      <c r="I2" s="741"/>
      <c r="J2" s="741"/>
      <c r="K2" s="741"/>
      <c r="L2" s="741"/>
      <c r="M2" s="741"/>
      <c r="N2" s="741"/>
      <c r="O2" s="741"/>
      <c r="P2" s="742" t="str">
        <f>F2</f>
        <v>ผลการประเมินการอ่าน คิดวิเคราะห์และเขียน</v>
      </c>
      <c r="Q2" s="743"/>
      <c r="R2" s="743"/>
      <c r="S2" s="743"/>
      <c r="T2" s="743"/>
      <c r="U2" s="743"/>
      <c r="V2" s="743"/>
      <c r="W2" s="743"/>
      <c r="X2" s="744"/>
      <c r="Y2" s="724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92"/>
      <c r="C3" s="692"/>
      <c r="D3" s="694"/>
      <c r="E3" s="351"/>
      <c r="F3" s="721" t="str">
        <f>คิดวิเคราะห์!F3</f>
        <v>การอ่าน</v>
      </c>
      <c r="G3" s="722"/>
      <c r="H3" s="722"/>
      <c r="I3" s="722"/>
      <c r="J3" s="723"/>
      <c r="K3" s="721" t="s">
        <v>138</v>
      </c>
      <c r="L3" s="722"/>
      <c r="M3" s="722"/>
      <c r="N3" s="722"/>
      <c r="O3" s="723"/>
      <c r="P3" s="721" t="s">
        <v>137</v>
      </c>
      <c r="Q3" s="722"/>
      <c r="R3" s="722"/>
      <c r="S3" s="723"/>
      <c r="T3" s="745" t="s">
        <v>9</v>
      </c>
      <c r="U3" s="730" t="s">
        <v>133</v>
      </c>
      <c r="V3" s="735" t="s">
        <v>61</v>
      </c>
      <c r="W3" s="735" t="s">
        <v>135</v>
      </c>
      <c r="X3" s="727" t="s">
        <v>145</v>
      </c>
      <c r="Y3" s="724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92"/>
      <c r="C4" s="692"/>
      <c r="D4" s="695"/>
      <c r="E4" s="338" t="s">
        <v>140</v>
      </c>
      <c r="F4" s="352">
        <v>1</v>
      </c>
      <c r="G4" s="81">
        <v>2</v>
      </c>
      <c r="H4" s="72" t="s">
        <v>4</v>
      </c>
      <c r="I4" s="72" t="s">
        <v>133</v>
      </c>
      <c r="J4" s="719" t="s">
        <v>134</v>
      </c>
      <c r="K4" s="352">
        <v>3</v>
      </c>
      <c r="L4" s="81">
        <v>4</v>
      </c>
      <c r="M4" s="72" t="s">
        <v>4</v>
      </c>
      <c r="N4" s="72" t="s">
        <v>133</v>
      </c>
      <c r="O4" s="719" t="s">
        <v>134</v>
      </c>
      <c r="P4" s="352">
        <v>5</v>
      </c>
      <c r="Q4" s="72" t="s">
        <v>4</v>
      </c>
      <c r="R4" s="72" t="s">
        <v>133</v>
      </c>
      <c r="S4" s="719" t="s">
        <v>134</v>
      </c>
      <c r="T4" s="746"/>
      <c r="U4" s="731"/>
      <c r="V4" s="680"/>
      <c r="W4" s="680"/>
      <c r="X4" s="728"/>
      <c r="Y4" s="724"/>
      <c r="Z4" s="114"/>
      <c r="AA4" s="114"/>
      <c r="AB4" s="114"/>
      <c r="AC4" s="114"/>
      <c r="AD4" s="114"/>
    </row>
    <row r="5" spans="1:36" ht="18" customHeight="1" thickBot="1">
      <c r="A5" s="114"/>
      <c r="B5" s="693"/>
      <c r="C5" s="693"/>
      <c r="D5" s="696"/>
      <c r="E5" s="339" t="s">
        <v>3</v>
      </c>
      <c r="F5" s="345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0"/>
      <c r="K5" s="345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0"/>
      <c r="P5" s="345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0"/>
      <c r="T5" s="354">
        <f>IF(SUM(H5,M5,Q5),SUM(H5,M5,Q5),"")</f>
        <v>100</v>
      </c>
      <c r="U5" s="330">
        <v>100</v>
      </c>
      <c r="V5" s="681"/>
      <c r="W5" s="681"/>
      <c r="X5" s="729"/>
      <c r="Y5" s="725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4">
        <f>IF(นักเรียน!C6="","",นักเรียน!C6)</f>
        <v>3154</v>
      </c>
      <c r="D6" s="703" t="str">
        <f>IF(นักเรียน!E6="","",นักเรียน!E6)</f>
        <v>เด็กชายศิวัฒน์  สาชิน</v>
      </c>
      <c r="E6" s="704"/>
      <c r="F6" s="350">
        <f>IF(คิดวิเคราะห์!F6="","",คิดวิเคราะห์!F6)</f>
        <v>10</v>
      </c>
      <c r="G6" s="13">
        <f>IF(คิดวิเคราะห์!G6="","",คิดวิเคราะห์!G6)</f>
        <v>11</v>
      </c>
      <c r="H6" s="68">
        <f t="shared" si="0"/>
        <v>21</v>
      </c>
      <c r="I6" s="328">
        <f>IF(H6="","",ROUND(H6/$H$5*$I$5,0))</f>
        <v>70</v>
      </c>
      <c r="J6" s="353" t="str">
        <f t="shared" ref="J6:J45" si="1">IF(I6="","",VLOOKUP(I6,grad3,4,TRUE))</f>
        <v>ดี</v>
      </c>
      <c r="K6" s="350">
        <f>IF(คิดวิเคราะห์!H6="","",คิดวิเคราะห์!H6)</f>
        <v>13</v>
      </c>
      <c r="L6" s="13">
        <f>IF(คิดวิเคราะห์!I6="","",คิดวิเคราะห์!I6)</f>
        <v>14</v>
      </c>
      <c r="M6" s="68">
        <f t="shared" ref="M6:M45" si="2">IF(SUM(K6:L6),SUM(K6:L6),"")</f>
        <v>27</v>
      </c>
      <c r="N6" s="328">
        <f>IF(M6="","",ROUND(M6/$M$5*$N$5,0))</f>
        <v>68</v>
      </c>
      <c r="O6" s="353" t="str">
        <f t="shared" ref="O6:O45" si="3">IF(N6="","",VLOOKUP(N6,grad3,4,TRUE))</f>
        <v>ดี</v>
      </c>
      <c r="P6" s="350">
        <f>IF(คิดวิเคราะห์!J6="","",คิดวิเคราะห์!J6)</f>
        <v>15</v>
      </c>
      <c r="Q6" s="68">
        <f>IF(SUM(P6:P6),SUM(P6:P6),"")</f>
        <v>15</v>
      </c>
      <c r="R6" s="328">
        <f>IF(Q6="","",ROUND(Q6/$Q$5*$R$5,0))</f>
        <v>50</v>
      </c>
      <c r="S6" s="353" t="str">
        <f t="shared" ref="S6:S45" si="4">IF(R6="","",VLOOKUP(R6,grad3,4,TRUE))</f>
        <v>ผ่าน</v>
      </c>
      <c r="T6" s="355">
        <f t="shared" ref="T6:T45" si="5">IF(SUM(H6,M6,Q6),SUM(H6,M6,Q6),"")</f>
        <v>63</v>
      </c>
      <c r="U6" s="65">
        <f>IF(OR(นักเรียน!Q6="ออก",T6=""),"",ROUND(T6/$T$5*$U$5,0))</f>
        <v>63</v>
      </c>
      <c r="V6" s="335">
        <f t="shared" ref="V6:V45" si="6">IF(U6="","",VLOOKUP(U6,grad3,5,TRUE))</f>
        <v>1</v>
      </c>
      <c r="W6" s="335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4">
        <f>IF(นักเรียน!C7="","",นักเรียน!C7)</f>
        <v>3155</v>
      </c>
      <c r="D7" s="674" t="str">
        <f>IF(นักเรียน!E7="","",นักเรียน!E7)</f>
        <v>เด็กชายคฑาวุธ  ยั่งยืน</v>
      </c>
      <c r="E7" s="675"/>
      <c r="F7" s="348">
        <f>IF(คิดวิเคราะห์!F7="","",คิดวิเคราะห์!F7)</f>
        <v>12</v>
      </c>
      <c r="G7" s="11">
        <f>IF(คิดวิเคราะห์!G7="","",คิดวิเคราะห์!G7)</f>
        <v>13</v>
      </c>
      <c r="H7" s="68">
        <f t="shared" si="0"/>
        <v>25</v>
      </c>
      <c r="I7" s="328">
        <f t="shared" ref="I7:I45" si="8">IF(H7="","",ROUND(H7/$H$5*$I$5,0))</f>
        <v>83</v>
      </c>
      <c r="J7" s="353" t="str">
        <f t="shared" si="1"/>
        <v>ดีเยี่ยม</v>
      </c>
      <c r="K7" s="348">
        <f>IF(คิดวิเคราะห์!H7="","",คิดวิเคราะห์!H7)</f>
        <v>15</v>
      </c>
      <c r="L7" s="11">
        <f>IF(คิดวิเคราะห์!I7="","",คิดวิเคราะห์!I7)</f>
        <v>16</v>
      </c>
      <c r="M7" s="77">
        <f t="shared" si="2"/>
        <v>31</v>
      </c>
      <c r="N7" s="328">
        <f t="shared" ref="N7:N45" si="9">IF(M7="","",ROUND(M7/$M$5*$N$5,0))</f>
        <v>78</v>
      </c>
      <c r="O7" s="353" t="str">
        <f t="shared" si="3"/>
        <v>ดี</v>
      </c>
      <c r="P7" s="348">
        <f>IF(คิดวิเคราะห์!J7="","",คิดวิเคราะห์!J7)</f>
        <v>19</v>
      </c>
      <c r="Q7" s="77">
        <f t="shared" ref="Q7:Q45" si="10">IF(SUM(P7:P7),SUM(P7:P7),"")</f>
        <v>19</v>
      </c>
      <c r="R7" s="328">
        <f t="shared" ref="R7:R45" si="11">IF(Q7="","",ROUND(Q7/$Q$5*$R$5,0))</f>
        <v>63</v>
      </c>
      <c r="S7" s="353" t="str">
        <f t="shared" si="4"/>
        <v>ผ่าน</v>
      </c>
      <c r="T7" s="356">
        <f t="shared" si="5"/>
        <v>75</v>
      </c>
      <c r="U7" s="65">
        <f>IF(OR(นักเรียน!Q7="ออก",T7=""),"",ROUND(T7/$T$5*$U$5,0))</f>
        <v>75</v>
      </c>
      <c r="V7" s="335">
        <f t="shared" si="6"/>
        <v>2</v>
      </c>
      <c r="W7" s="335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4">
        <f>IF(นักเรียน!C8="","",นักเรียน!C8)</f>
        <v>3156</v>
      </c>
      <c r="D8" s="674" t="str">
        <f>IF(นักเรียน!E8="","",นักเรียน!E8)</f>
        <v>เด็กชายเอกรัตน์  เครือไชย</v>
      </c>
      <c r="E8" s="675"/>
      <c r="F8" s="348">
        <f>IF(คิดวิเคราะห์!F8="","",คิดวิเคราะห์!F8)</f>
        <v>12</v>
      </c>
      <c r="G8" s="11">
        <f>IF(คิดวิเคราะห์!G8="","",คิดวิเคราะห์!G8)</f>
        <v>13</v>
      </c>
      <c r="H8" s="68">
        <f t="shared" si="0"/>
        <v>25</v>
      </c>
      <c r="I8" s="328">
        <f t="shared" si="8"/>
        <v>83</v>
      </c>
      <c r="J8" s="353" t="str">
        <f t="shared" si="1"/>
        <v>ดีเยี่ยม</v>
      </c>
      <c r="K8" s="348">
        <f>IF(คิดวิเคราะห์!H8="","",คิดวิเคราะห์!H8)</f>
        <v>17</v>
      </c>
      <c r="L8" s="11">
        <f>IF(คิดวิเคราะห์!I8="","",คิดวิเคราะห์!I8)</f>
        <v>18</v>
      </c>
      <c r="M8" s="77">
        <f t="shared" si="2"/>
        <v>35</v>
      </c>
      <c r="N8" s="328">
        <f t="shared" si="9"/>
        <v>88</v>
      </c>
      <c r="O8" s="353" t="str">
        <f t="shared" si="3"/>
        <v>ดีเยี่ยม</v>
      </c>
      <c r="P8" s="348">
        <f>IF(คิดวิเคราะห์!J8="","",คิดวิเคราะห์!J8)</f>
        <v>18</v>
      </c>
      <c r="Q8" s="77">
        <f t="shared" si="10"/>
        <v>18</v>
      </c>
      <c r="R8" s="328">
        <f t="shared" si="11"/>
        <v>60</v>
      </c>
      <c r="S8" s="353" t="str">
        <f t="shared" si="4"/>
        <v>ผ่าน</v>
      </c>
      <c r="T8" s="356">
        <f t="shared" si="5"/>
        <v>78</v>
      </c>
      <c r="U8" s="65">
        <f>IF(OR(นักเรียน!Q8="ออก",T8=""),"",ROUND(T8/$T$5*$U$5,0))</f>
        <v>78</v>
      </c>
      <c r="V8" s="335">
        <f t="shared" si="6"/>
        <v>2</v>
      </c>
      <c r="W8" s="335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4">
        <f>IF(นักเรียน!C9="","",นักเรียน!C9)</f>
        <v>3157</v>
      </c>
      <c r="D9" s="674" t="str">
        <f>IF(นักเรียน!E9="","",นักเรียน!E9)</f>
        <v>เด็กชายพงศธร  ทศพิมพ์</v>
      </c>
      <c r="E9" s="675"/>
      <c r="F9" s="348">
        <f>IF(คิดวิเคราะห์!F9="","",คิดวิเคราะห์!F9)</f>
        <v>10</v>
      </c>
      <c r="G9" s="11">
        <f>IF(คิดวิเคราะห์!G9="","",คิดวิเคราะห์!G9)</f>
        <v>10</v>
      </c>
      <c r="H9" s="68">
        <f t="shared" si="0"/>
        <v>20</v>
      </c>
      <c r="I9" s="328">
        <f t="shared" si="8"/>
        <v>67</v>
      </c>
      <c r="J9" s="353" t="str">
        <f t="shared" si="1"/>
        <v>ดี</v>
      </c>
      <c r="K9" s="348">
        <f>IF(คิดวิเคราะห์!H9="","",คิดวิเคราะห์!H9)</f>
        <v>12</v>
      </c>
      <c r="L9" s="11">
        <f>IF(คิดวิเคราะห์!I9="","",คิดวิเคราะห์!I9)</f>
        <v>14</v>
      </c>
      <c r="M9" s="77">
        <f t="shared" si="2"/>
        <v>26</v>
      </c>
      <c r="N9" s="328">
        <f t="shared" si="9"/>
        <v>65</v>
      </c>
      <c r="O9" s="353" t="str">
        <f t="shared" si="3"/>
        <v>ดี</v>
      </c>
      <c r="P9" s="348">
        <f>IF(คิดวิเคราะห์!J9="","",คิดวิเคราะห์!J9)</f>
        <v>15</v>
      </c>
      <c r="Q9" s="77">
        <f t="shared" si="10"/>
        <v>15</v>
      </c>
      <c r="R9" s="328">
        <f t="shared" si="11"/>
        <v>50</v>
      </c>
      <c r="S9" s="353" t="str">
        <f t="shared" si="4"/>
        <v>ผ่าน</v>
      </c>
      <c r="T9" s="356">
        <f t="shared" si="5"/>
        <v>61</v>
      </c>
      <c r="U9" s="65">
        <f>IF(OR(นักเรียน!Q9="ออก",T9=""),"",ROUND(T9/$T$5*$U$5,0))</f>
        <v>61</v>
      </c>
      <c r="V9" s="335">
        <f t="shared" si="6"/>
        <v>1</v>
      </c>
      <c r="W9" s="335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4">
        <f>IF(นักเรียน!C10="","",นักเรียน!C10)</f>
        <v>3158</v>
      </c>
      <c r="D10" s="674" t="str">
        <f>IF(นักเรียน!E10="","",นักเรียน!E10)</f>
        <v>เด็กชายอัครพล  เสาะโชค</v>
      </c>
      <c r="E10" s="675"/>
      <c r="F10" s="348">
        <f>IF(คิดวิเคราะห์!F10="","",คิดวิเคราะห์!F10)</f>
        <v>11</v>
      </c>
      <c r="G10" s="11">
        <f>IF(คิดวิเคราะห์!G10="","",คิดวิเคราะห์!G10)</f>
        <v>10</v>
      </c>
      <c r="H10" s="68">
        <f t="shared" si="0"/>
        <v>21</v>
      </c>
      <c r="I10" s="328">
        <f t="shared" si="8"/>
        <v>70</v>
      </c>
      <c r="J10" s="353" t="str">
        <f t="shared" si="1"/>
        <v>ดี</v>
      </c>
      <c r="K10" s="348">
        <f>IF(คิดวิเคราะห์!H10="","",คิดวิเคราะห์!H10)</f>
        <v>12</v>
      </c>
      <c r="L10" s="11">
        <f>IF(คิดวิเคราะห์!I10="","",คิดวิเคราะห์!I10)</f>
        <v>14</v>
      </c>
      <c r="M10" s="77">
        <f t="shared" si="2"/>
        <v>26</v>
      </c>
      <c r="N10" s="328">
        <f t="shared" si="9"/>
        <v>65</v>
      </c>
      <c r="O10" s="353" t="str">
        <f t="shared" si="3"/>
        <v>ดี</v>
      </c>
      <c r="P10" s="348">
        <f>IF(คิดวิเคราะห์!J10="","",คิดวิเคราะห์!J10)</f>
        <v>15</v>
      </c>
      <c r="Q10" s="77">
        <f t="shared" si="10"/>
        <v>15</v>
      </c>
      <c r="R10" s="328">
        <f t="shared" si="11"/>
        <v>50</v>
      </c>
      <c r="S10" s="353" t="str">
        <f t="shared" si="4"/>
        <v>ผ่าน</v>
      </c>
      <c r="T10" s="356">
        <f t="shared" si="5"/>
        <v>62</v>
      </c>
      <c r="U10" s="65">
        <f>IF(OR(นักเรียน!Q10="ออก",T10=""),"",ROUND(T10/$T$5*$U$5,0))</f>
        <v>62</v>
      </c>
      <c r="V10" s="335">
        <f t="shared" si="6"/>
        <v>1</v>
      </c>
      <c r="W10" s="335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4">
        <f>IF(นักเรียน!C11="","",นักเรียน!C11)</f>
        <v>3159</v>
      </c>
      <c r="D11" s="674" t="str">
        <f>IF(นักเรียน!E11="","",นักเรียน!E11)</f>
        <v>เด็กชายกิตติพงษ์  กาดนอก</v>
      </c>
      <c r="E11" s="675"/>
      <c r="F11" s="348">
        <f>IF(คิดวิเคราะห์!F11="","",คิดวิเคราะห์!F11)</f>
        <v>12</v>
      </c>
      <c r="G11" s="11">
        <f>IF(คิดวิเคราะห์!G11="","",คิดวิเคราะห์!G11)</f>
        <v>13</v>
      </c>
      <c r="H11" s="68">
        <f t="shared" si="0"/>
        <v>25</v>
      </c>
      <c r="I11" s="328">
        <f t="shared" si="8"/>
        <v>83</v>
      </c>
      <c r="J11" s="353" t="str">
        <f t="shared" si="1"/>
        <v>ดีเยี่ยม</v>
      </c>
      <c r="K11" s="348">
        <f>IF(คิดวิเคราะห์!H11="","",คิดวิเคราะห์!H11)</f>
        <v>12</v>
      </c>
      <c r="L11" s="11">
        <f>IF(คิดวิเคราะห์!I11="","",คิดวิเคราะห์!I11)</f>
        <v>14</v>
      </c>
      <c r="M11" s="77">
        <f t="shared" si="2"/>
        <v>26</v>
      </c>
      <c r="N11" s="328">
        <f t="shared" si="9"/>
        <v>65</v>
      </c>
      <c r="O11" s="353" t="str">
        <f t="shared" si="3"/>
        <v>ดี</v>
      </c>
      <c r="P11" s="348">
        <f>IF(คิดวิเคราะห์!J11="","",คิดวิเคราะห์!J11)</f>
        <v>15</v>
      </c>
      <c r="Q11" s="77">
        <f t="shared" si="10"/>
        <v>15</v>
      </c>
      <c r="R11" s="328">
        <f t="shared" si="11"/>
        <v>50</v>
      </c>
      <c r="S11" s="353" t="str">
        <f t="shared" si="4"/>
        <v>ผ่าน</v>
      </c>
      <c r="T11" s="356">
        <f t="shared" si="5"/>
        <v>66</v>
      </c>
      <c r="U11" s="65">
        <f>IF(OR(นักเรียน!Q11="ออก",T11=""),"",ROUND(T11/$T$5*$U$5,0))</f>
        <v>66</v>
      </c>
      <c r="V11" s="335">
        <f t="shared" si="6"/>
        <v>2</v>
      </c>
      <c r="W11" s="335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4">
        <f>IF(นักเรียน!C12="","",นักเรียน!C12)</f>
        <v>3162</v>
      </c>
      <c r="D12" s="674" t="str">
        <f>IF(นักเรียน!E12="","",นักเรียน!E12)</f>
        <v>เด็กชายอรรถพร  วงษ์ชาลี</v>
      </c>
      <c r="E12" s="675"/>
      <c r="F12" s="348">
        <f>IF(คิดวิเคราะห์!F12="","",คิดวิเคราะห์!F12)</f>
        <v>12</v>
      </c>
      <c r="G12" s="11">
        <f>IF(คิดวิเคราะห์!G12="","",คิดวิเคราะห์!G12)</f>
        <v>13</v>
      </c>
      <c r="H12" s="68">
        <f t="shared" si="0"/>
        <v>25</v>
      </c>
      <c r="I12" s="328">
        <f t="shared" si="8"/>
        <v>83</v>
      </c>
      <c r="J12" s="353" t="str">
        <f t="shared" si="1"/>
        <v>ดีเยี่ยม</v>
      </c>
      <c r="K12" s="348">
        <f>IF(คิดวิเคราะห์!H12="","",คิดวิเคราะห์!H12)</f>
        <v>14</v>
      </c>
      <c r="L12" s="11">
        <f>IF(คิดวิเคราะห์!I12="","",คิดวิเคราะห์!I12)</f>
        <v>15</v>
      </c>
      <c r="M12" s="77">
        <f t="shared" si="2"/>
        <v>29</v>
      </c>
      <c r="N12" s="328">
        <f t="shared" si="9"/>
        <v>73</v>
      </c>
      <c r="O12" s="353" t="str">
        <f t="shared" si="3"/>
        <v>ดี</v>
      </c>
      <c r="P12" s="348">
        <f>IF(คิดวิเคราะห์!J12="","",คิดวิเคราะห์!J12)</f>
        <v>16</v>
      </c>
      <c r="Q12" s="77">
        <f t="shared" si="10"/>
        <v>16</v>
      </c>
      <c r="R12" s="328">
        <f t="shared" si="11"/>
        <v>53</v>
      </c>
      <c r="S12" s="353" t="str">
        <f t="shared" si="4"/>
        <v>ผ่าน</v>
      </c>
      <c r="T12" s="356">
        <f t="shared" si="5"/>
        <v>70</v>
      </c>
      <c r="U12" s="65">
        <f>IF(OR(นักเรียน!Q12="ออก",T12=""),"",ROUND(T12/$T$5*$U$5,0))</f>
        <v>70</v>
      </c>
      <c r="V12" s="335">
        <f t="shared" si="6"/>
        <v>2</v>
      </c>
      <c r="W12" s="335" t="str">
        <f t="shared" si="7"/>
        <v>ดี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4">
        <f>IF(นักเรียน!C13="","",นักเรียน!C13)</f>
        <v>3163</v>
      </c>
      <c r="D13" s="674" t="str">
        <f>IF(นักเรียน!E13="","",นักเรียน!E13)</f>
        <v>เด็กชายธีรวัฒน์  ภักดีไทย</v>
      </c>
      <c r="E13" s="675"/>
      <c r="F13" s="348">
        <f>IF(คิดวิเคราะห์!F13="","",คิดวิเคราะห์!F13)</f>
        <v>12</v>
      </c>
      <c r="G13" s="11">
        <f>IF(คิดวิเคราะห์!G13="","",คิดวิเคราะห์!G13)</f>
        <v>10</v>
      </c>
      <c r="H13" s="68">
        <f t="shared" si="0"/>
        <v>22</v>
      </c>
      <c r="I13" s="328">
        <f t="shared" si="8"/>
        <v>73</v>
      </c>
      <c r="J13" s="353" t="str">
        <f t="shared" si="1"/>
        <v>ดี</v>
      </c>
      <c r="K13" s="348">
        <f>IF(คิดวิเคราะห์!H13="","",คิดวิเคราะห์!H13)</f>
        <v>10</v>
      </c>
      <c r="L13" s="11">
        <f>IF(คิดวิเคราะห์!I13="","",คิดวิเคราะห์!I13)</f>
        <v>10</v>
      </c>
      <c r="M13" s="77">
        <f t="shared" si="2"/>
        <v>20</v>
      </c>
      <c r="N13" s="328">
        <f t="shared" si="9"/>
        <v>50</v>
      </c>
      <c r="O13" s="353" t="str">
        <f t="shared" si="3"/>
        <v>ผ่าน</v>
      </c>
      <c r="P13" s="348">
        <f>IF(คิดวิเคราะห์!J13="","",คิดวิเคราะห์!J13)</f>
        <v>15</v>
      </c>
      <c r="Q13" s="77">
        <f t="shared" si="10"/>
        <v>15</v>
      </c>
      <c r="R13" s="328">
        <f t="shared" si="11"/>
        <v>50</v>
      </c>
      <c r="S13" s="353" t="str">
        <f t="shared" si="4"/>
        <v>ผ่าน</v>
      </c>
      <c r="T13" s="356">
        <f t="shared" si="5"/>
        <v>57</v>
      </c>
      <c r="U13" s="65">
        <f>IF(OR(นักเรียน!Q13="ออก",T13=""),"",ROUND(T13/$T$5*$U$5,0))</f>
        <v>57</v>
      </c>
      <c r="V13" s="335">
        <f t="shared" si="6"/>
        <v>1</v>
      </c>
      <c r="W13" s="335" t="str">
        <f t="shared" si="7"/>
        <v>ผ่าน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4">
        <f>IF(นักเรียน!C14="","",นักเรียน!C14)</f>
        <v>3164</v>
      </c>
      <c r="D14" s="674" t="str">
        <f>IF(นักเรียน!E14="","",นักเรียน!E14)</f>
        <v>เด็กชายบูรพา  ปัญญาชนะวงศ์</v>
      </c>
      <c r="E14" s="675"/>
      <c r="F14" s="348">
        <f>IF(คิดวิเคราะห์!F14="","",คิดวิเคราะห์!F14)</f>
        <v>10</v>
      </c>
      <c r="G14" s="11">
        <f>IF(คิดวิเคราะห์!G14="","",คิดวิเคราะห์!G14)</f>
        <v>12</v>
      </c>
      <c r="H14" s="68">
        <f t="shared" si="0"/>
        <v>22</v>
      </c>
      <c r="I14" s="328">
        <f t="shared" si="8"/>
        <v>73</v>
      </c>
      <c r="J14" s="353" t="str">
        <f t="shared" si="1"/>
        <v>ดี</v>
      </c>
      <c r="K14" s="348">
        <f>IF(คิดวิเคราะห์!H14="","",คิดวิเคราะห์!H14)</f>
        <v>14</v>
      </c>
      <c r="L14" s="11">
        <f>IF(คิดวิเคราะห์!I14="","",คิดวิเคราะห์!I14)</f>
        <v>15</v>
      </c>
      <c r="M14" s="77">
        <f t="shared" si="2"/>
        <v>29</v>
      </c>
      <c r="N14" s="328">
        <f t="shared" si="9"/>
        <v>73</v>
      </c>
      <c r="O14" s="353" t="str">
        <f t="shared" si="3"/>
        <v>ดี</v>
      </c>
      <c r="P14" s="348">
        <f>IF(คิดวิเคราะห์!J14="","",คิดวิเคราะห์!J14)</f>
        <v>17</v>
      </c>
      <c r="Q14" s="77">
        <f t="shared" si="10"/>
        <v>17</v>
      </c>
      <c r="R14" s="328">
        <f t="shared" si="11"/>
        <v>57</v>
      </c>
      <c r="S14" s="353" t="str">
        <f t="shared" si="4"/>
        <v>ผ่าน</v>
      </c>
      <c r="T14" s="356">
        <f t="shared" si="5"/>
        <v>68</v>
      </c>
      <c r="U14" s="65">
        <f>IF(OR(นักเรียน!Q14="ออก",T14=""),"",ROUND(T14/$T$5*$U$5,0))</f>
        <v>68</v>
      </c>
      <c r="V14" s="335">
        <f t="shared" si="6"/>
        <v>2</v>
      </c>
      <c r="W14" s="335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4">
        <f>IF(นักเรียน!C15="","",นักเรียน!C15)</f>
        <v>3165</v>
      </c>
      <c r="D15" s="674" t="str">
        <f>IF(นักเรียน!E15="","",นักเรียน!E15)</f>
        <v>เด็กชายสุรบดินทร์  กายแก้ว</v>
      </c>
      <c r="E15" s="675"/>
      <c r="F15" s="348">
        <f>IF(คิดวิเคราะห์!F15="","",คิดวิเคราะห์!F15)</f>
        <v>14</v>
      </c>
      <c r="G15" s="11">
        <f>IF(คิดวิเคราะห์!G15="","",คิดวิเคราะห์!G15)</f>
        <v>15</v>
      </c>
      <c r="H15" s="68">
        <f t="shared" si="0"/>
        <v>29</v>
      </c>
      <c r="I15" s="328">
        <f t="shared" si="8"/>
        <v>97</v>
      </c>
      <c r="J15" s="353" t="str">
        <f t="shared" si="1"/>
        <v>ดีเยี่ยม</v>
      </c>
      <c r="K15" s="348">
        <f>IF(คิดวิเคราะห์!H15="","",คิดวิเคราะห์!H15)</f>
        <v>19</v>
      </c>
      <c r="L15" s="11">
        <f>IF(คิดวิเคราะห์!I15="","",คิดวิเคราะห์!I15)</f>
        <v>20</v>
      </c>
      <c r="M15" s="77">
        <f t="shared" si="2"/>
        <v>39</v>
      </c>
      <c r="N15" s="328">
        <f t="shared" si="9"/>
        <v>98</v>
      </c>
      <c r="O15" s="353" t="str">
        <f t="shared" si="3"/>
        <v>ดีเยี่ยม</v>
      </c>
      <c r="P15" s="348">
        <f>IF(คิดวิเคราะห์!J15="","",คิดวิเคราะห์!J15)</f>
        <v>25</v>
      </c>
      <c r="Q15" s="77">
        <f t="shared" si="10"/>
        <v>25</v>
      </c>
      <c r="R15" s="328">
        <f t="shared" si="11"/>
        <v>83</v>
      </c>
      <c r="S15" s="353" t="str">
        <f t="shared" si="4"/>
        <v>ดีเยี่ยม</v>
      </c>
      <c r="T15" s="356">
        <f t="shared" si="5"/>
        <v>93</v>
      </c>
      <c r="U15" s="65">
        <f>IF(OR(นักเรียน!Q15="ออก",T15=""),"",ROUND(T15/$T$5*$U$5,0))</f>
        <v>93</v>
      </c>
      <c r="V15" s="335">
        <f t="shared" si="6"/>
        <v>3</v>
      </c>
      <c r="W15" s="335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4">
        <f>IF(นักเรียน!C16="","",นักเรียน!C16)</f>
        <v>3167</v>
      </c>
      <c r="D16" s="674" t="str">
        <f>IF(นักเรียน!E16="","",นักเรียน!E16)</f>
        <v>เด็กชายนวพล   หวลสันเทียะ</v>
      </c>
      <c r="E16" s="675"/>
      <c r="F16" s="348">
        <f>IF(คิดวิเคราะห์!F16="","",คิดวิเคราะห์!F16)</f>
        <v>10</v>
      </c>
      <c r="G16" s="11">
        <f>IF(คิดวิเคราะห์!G16="","",คิดวิเคราะห์!G16)</f>
        <v>13</v>
      </c>
      <c r="H16" s="68">
        <f t="shared" si="0"/>
        <v>23</v>
      </c>
      <c r="I16" s="328">
        <f t="shared" si="8"/>
        <v>77</v>
      </c>
      <c r="J16" s="353" t="str">
        <f t="shared" si="1"/>
        <v>ดี</v>
      </c>
      <c r="K16" s="348">
        <f>IF(คิดวิเคราะห์!H16="","",คิดวิเคราะห์!H16)</f>
        <v>15</v>
      </c>
      <c r="L16" s="11">
        <f>IF(คิดวิเคราะห์!I16="","",คิดวิเคราะห์!I16)</f>
        <v>16</v>
      </c>
      <c r="M16" s="77">
        <f t="shared" si="2"/>
        <v>31</v>
      </c>
      <c r="N16" s="328">
        <f t="shared" si="9"/>
        <v>78</v>
      </c>
      <c r="O16" s="353" t="str">
        <f t="shared" si="3"/>
        <v>ดี</v>
      </c>
      <c r="P16" s="348">
        <f>IF(คิดวิเคราะห์!J16="","",คิดวิเคราะห์!J16)</f>
        <v>18</v>
      </c>
      <c r="Q16" s="77">
        <f t="shared" si="10"/>
        <v>18</v>
      </c>
      <c r="R16" s="328">
        <f t="shared" si="11"/>
        <v>60</v>
      </c>
      <c r="S16" s="353" t="str">
        <f t="shared" si="4"/>
        <v>ผ่าน</v>
      </c>
      <c r="T16" s="356">
        <f t="shared" si="5"/>
        <v>72</v>
      </c>
      <c r="U16" s="65">
        <f>IF(OR(นักเรียน!Q16="ออก",T16=""),"",ROUND(T16/$T$5*$U$5,0))</f>
        <v>72</v>
      </c>
      <c r="V16" s="335">
        <f t="shared" si="6"/>
        <v>2</v>
      </c>
      <c r="W16" s="335" t="str">
        <f t="shared" si="7"/>
        <v>ดี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4">
        <f>IF(นักเรียน!C17="","",นักเรียน!C17)</f>
        <v>3169</v>
      </c>
      <c r="D17" s="674" t="str">
        <f>IF(นักเรียน!E17="","",นักเรียน!E17)</f>
        <v>เด็กหญิงธนาภา  คะมาปะเต</v>
      </c>
      <c r="E17" s="675"/>
      <c r="F17" s="348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15</v>
      </c>
      <c r="H17" s="68">
        <f t="shared" si="0"/>
        <v>29</v>
      </c>
      <c r="I17" s="328">
        <f t="shared" si="8"/>
        <v>97</v>
      </c>
      <c r="J17" s="353" t="str">
        <f t="shared" si="1"/>
        <v>ดีเยี่ยม</v>
      </c>
      <c r="K17" s="348">
        <f>IF(คิดวิเคราะห์!H17="","",คิดวิเคราะห์!H17)</f>
        <v>19</v>
      </c>
      <c r="L17" s="11">
        <f>IF(คิดวิเคราะห์!I17="","",คิดวิเคราะห์!I17)</f>
        <v>19</v>
      </c>
      <c r="M17" s="77">
        <f t="shared" si="2"/>
        <v>38</v>
      </c>
      <c r="N17" s="328">
        <f t="shared" si="9"/>
        <v>95</v>
      </c>
      <c r="O17" s="353" t="str">
        <f t="shared" si="3"/>
        <v>ดีเยี่ยม</v>
      </c>
      <c r="P17" s="348">
        <f>IF(คิดวิเคราะห์!J17="","",คิดวิเคราะห์!J17)</f>
        <v>25</v>
      </c>
      <c r="Q17" s="77">
        <f t="shared" si="10"/>
        <v>25</v>
      </c>
      <c r="R17" s="328">
        <f t="shared" si="11"/>
        <v>83</v>
      </c>
      <c r="S17" s="353" t="str">
        <f t="shared" si="4"/>
        <v>ดีเยี่ยม</v>
      </c>
      <c r="T17" s="356">
        <f t="shared" si="5"/>
        <v>92</v>
      </c>
      <c r="U17" s="65">
        <f>IF(OR(นักเรียน!Q17="ออก",T17=""),"",ROUND(T17/$T$5*$U$5,0))</f>
        <v>92</v>
      </c>
      <c r="V17" s="335">
        <f t="shared" si="6"/>
        <v>3</v>
      </c>
      <c r="W17" s="335" t="str">
        <f t="shared" si="7"/>
        <v>ดีเยี่ยม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4">
        <f>IF(นักเรียน!C18="","",นักเรียน!C18)</f>
        <v>3170</v>
      </c>
      <c r="D18" s="674" t="str">
        <f>IF(นักเรียน!E18="","",นักเรียน!E18)</f>
        <v>เด็กหญิงนภสร  ใจหาญ</v>
      </c>
      <c r="E18" s="675"/>
      <c r="F18" s="348">
        <f>IF(คิดวิเคราะห์!F18="","",คิดวิเคราะห์!F18)</f>
        <v>14</v>
      </c>
      <c r="G18" s="11">
        <f>IF(คิดวิเคราะห์!G18="","",คิดวิเคราะห์!G18)</f>
        <v>15</v>
      </c>
      <c r="H18" s="68">
        <f t="shared" si="0"/>
        <v>29</v>
      </c>
      <c r="I18" s="328">
        <f t="shared" si="8"/>
        <v>97</v>
      </c>
      <c r="J18" s="353" t="str">
        <f t="shared" si="1"/>
        <v>ดีเยี่ยม</v>
      </c>
      <c r="K18" s="348">
        <f>IF(คิดวิเคราะห์!H18="","",คิดวิเคราะห์!H18)</f>
        <v>19</v>
      </c>
      <c r="L18" s="11">
        <f>IF(คิดวิเคราะห์!I18="","",คิดวิเคราะห์!I18)</f>
        <v>19</v>
      </c>
      <c r="M18" s="77">
        <f t="shared" si="2"/>
        <v>38</v>
      </c>
      <c r="N18" s="328">
        <f t="shared" si="9"/>
        <v>95</v>
      </c>
      <c r="O18" s="353" t="str">
        <f t="shared" si="3"/>
        <v>ดีเยี่ยม</v>
      </c>
      <c r="P18" s="348">
        <f>IF(คิดวิเคราะห์!J18="","",คิดวิเคราะห์!J18)</f>
        <v>26</v>
      </c>
      <c r="Q18" s="77">
        <f t="shared" si="10"/>
        <v>26</v>
      </c>
      <c r="R18" s="328">
        <f t="shared" si="11"/>
        <v>87</v>
      </c>
      <c r="S18" s="353" t="str">
        <f t="shared" si="4"/>
        <v>ดีเยี่ยม</v>
      </c>
      <c r="T18" s="356">
        <f t="shared" si="5"/>
        <v>93</v>
      </c>
      <c r="U18" s="65">
        <f>IF(OR(นักเรียน!Q18="ออก",T18=""),"",ROUND(T18/$T$5*$U$5,0))</f>
        <v>93</v>
      </c>
      <c r="V18" s="335">
        <f t="shared" si="6"/>
        <v>3</v>
      </c>
      <c r="W18" s="335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4">
        <f>IF(นักเรียน!C19="","",นักเรียน!C19)</f>
        <v>3171</v>
      </c>
      <c r="D19" s="674" t="str">
        <f>IF(นักเรียน!E19="","",นักเรียน!E19)</f>
        <v>เด็กหญิงภัคจิรา  ไชยโชค</v>
      </c>
      <c r="E19" s="675"/>
      <c r="F19" s="348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15</v>
      </c>
      <c r="H19" s="68">
        <f t="shared" si="0"/>
        <v>29</v>
      </c>
      <c r="I19" s="328">
        <f t="shared" si="8"/>
        <v>97</v>
      </c>
      <c r="J19" s="353" t="str">
        <f t="shared" si="1"/>
        <v>ดีเยี่ยม</v>
      </c>
      <c r="K19" s="348">
        <f>IF(คิดวิเคราะห์!H19="","",คิดวิเคราะห์!H19)</f>
        <v>19</v>
      </c>
      <c r="L19" s="11">
        <f>IF(คิดวิเคราะห์!I19="","",คิดวิเคราะห์!I19)</f>
        <v>20</v>
      </c>
      <c r="M19" s="77">
        <f t="shared" si="2"/>
        <v>39</v>
      </c>
      <c r="N19" s="328">
        <f t="shared" si="9"/>
        <v>98</v>
      </c>
      <c r="O19" s="353" t="str">
        <f t="shared" si="3"/>
        <v>ดีเยี่ยม</v>
      </c>
      <c r="P19" s="348">
        <f>IF(คิดวิเคราะห์!J19="","",คิดวิเคราะห์!J19)</f>
        <v>28</v>
      </c>
      <c r="Q19" s="77">
        <f t="shared" si="10"/>
        <v>28</v>
      </c>
      <c r="R19" s="328">
        <f t="shared" si="11"/>
        <v>93</v>
      </c>
      <c r="S19" s="353" t="str">
        <f t="shared" si="4"/>
        <v>ดีเยี่ยม</v>
      </c>
      <c r="T19" s="356">
        <f t="shared" si="5"/>
        <v>96</v>
      </c>
      <c r="U19" s="65">
        <f>IF(OR(นักเรียน!Q19="ออก",T19=""),"",ROUND(T19/$T$5*$U$5,0))</f>
        <v>96</v>
      </c>
      <c r="V19" s="335">
        <f t="shared" si="6"/>
        <v>3</v>
      </c>
      <c r="W19" s="335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4">
        <f>IF(นักเรียน!C20="","",นักเรียน!C20)</f>
        <v>3172</v>
      </c>
      <c r="D20" s="674" t="str">
        <f>IF(นักเรียน!E20="","",นักเรียน!E20)</f>
        <v>เด็กหญิงฑิฆัมพร  เสาโสงยาง</v>
      </c>
      <c r="E20" s="675"/>
      <c r="F20" s="348">
        <f>IF(คิดวิเคราะห์!F20="","",คิดวิเคราะห์!F20)</f>
        <v>14</v>
      </c>
      <c r="G20" s="11">
        <f>IF(คิดวิเคราะห์!G20="","",คิดวิเคราะห์!G20)</f>
        <v>15</v>
      </c>
      <c r="H20" s="68">
        <f t="shared" si="0"/>
        <v>29</v>
      </c>
      <c r="I20" s="328">
        <f t="shared" si="8"/>
        <v>97</v>
      </c>
      <c r="J20" s="353" t="str">
        <f t="shared" si="1"/>
        <v>ดีเยี่ยม</v>
      </c>
      <c r="K20" s="348">
        <f>IF(คิดวิเคราะห์!H20="","",คิดวิเคราะห์!H20)</f>
        <v>18</v>
      </c>
      <c r="L20" s="11">
        <f>IF(คิดวิเคราะห์!I20="","",คิดวิเคราะห์!I20)</f>
        <v>19</v>
      </c>
      <c r="M20" s="77">
        <f t="shared" si="2"/>
        <v>37</v>
      </c>
      <c r="N20" s="328">
        <f t="shared" si="9"/>
        <v>93</v>
      </c>
      <c r="O20" s="353" t="str">
        <f t="shared" si="3"/>
        <v>ดีเยี่ยม</v>
      </c>
      <c r="P20" s="348">
        <f>IF(คิดวิเคราะห์!J20="","",คิดวิเคราะห์!J20)</f>
        <v>26</v>
      </c>
      <c r="Q20" s="77">
        <f t="shared" si="10"/>
        <v>26</v>
      </c>
      <c r="R20" s="328">
        <f t="shared" si="11"/>
        <v>87</v>
      </c>
      <c r="S20" s="353" t="str">
        <f t="shared" si="4"/>
        <v>ดีเยี่ยม</v>
      </c>
      <c r="T20" s="356">
        <f t="shared" si="5"/>
        <v>92</v>
      </c>
      <c r="U20" s="65">
        <f>IF(OR(นักเรียน!Q20="ออก",T20=""),"",ROUND(T20/$T$5*$U$5,0))</f>
        <v>92</v>
      </c>
      <c r="V20" s="335">
        <f t="shared" si="6"/>
        <v>3</v>
      </c>
      <c r="W20" s="335" t="str">
        <f t="shared" si="7"/>
        <v>ดีเยี่ยม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4">
        <f>IF(นักเรียน!C21="","",นักเรียน!C21)</f>
        <v>3173</v>
      </c>
      <c r="D21" s="674" t="str">
        <f>IF(นักเรียน!E21="","",นักเรียน!E21)</f>
        <v>เด็กหญิงเพ็ญภาส  ไฝชัยภูมิ</v>
      </c>
      <c r="E21" s="675"/>
      <c r="F21" s="348">
        <f>IF(คิดวิเคราะห์!F21="","",คิดวิเคราะห์!F21)</f>
        <v>12</v>
      </c>
      <c r="G21" s="11">
        <f>IF(คิดวิเคราะห์!G21="","",คิดวิเคราะห์!G21)</f>
        <v>13</v>
      </c>
      <c r="H21" s="68">
        <f t="shared" si="0"/>
        <v>25</v>
      </c>
      <c r="I21" s="328">
        <f t="shared" si="8"/>
        <v>83</v>
      </c>
      <c r="J21" s="353" t="str">
        <f t="shared" si="1"/>
        <v>ดีเยี่ยม</v>
      </c>
      <c r="K21" s="348">
        <f>IF(คิดวิเคราะห์!H21="","",คิดวิเคราะห์!H21)</f>
        <v>18</v>
      </c>
      <c r="L21" s="11">
        <f>IF(คิดวิเคราะห์!I21="","",คิดวิเคราะห์!I21)</f>
        <v>19</v>
      </c>
      <c r="M21" s="77">
        <f t="shared" si="2"/>
        <v>37</v>
      </c>
      <c r="N21" s="328">
        <f t="shared" si="9"/>
        <v>93</v>
      </c>
      <c r="O21" s="353" t="str">
        <f t="shared" si="3"/>
        <v>ดีเยี่ยม</v>
      </c>
      <c r="P21" s="348">
        <f>IF(คิดวิเคราะห์!J21="","",คิดวิเคราะห์!J21)</f>
        <v>25</v>
      </c>
      <c r="Q21" s="77">
        <f t="shared" si="10"/>
        <v>25</v>
      </c>
      <c r="R21" s="328">
        <f t="shared" si="11"/>
        <v>83</v>
      </c>
      <c r="S21" s="353" t="str">
        <f t="shared" si="4"/>
        <v>ดีเยี่ยม</v>
      </c>
      <c r="T21" s="356">
        <f t="shared" si="5"/>
        <v>87</v>
      </c>
      <c r="U21" s="65">
        <f>IF(OR(นักเรียน!Q21="ออก",T21=""),"",ROUND(T21/$T$5*$U$5,0))</f>
        <v>87</v>
      </c>
      <c r="V21" s="335">
        <f t="shared" si="6"/>
        <v>3</v>
      </c>
      <c r="W21" s="335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4">
        <f>IF(นักเรียน!C22="","",นักเรียน!C22)</f>
        <v>3218</v>
      </c>
      <c r="D22" s="674" t="str">
        <f>IF(นักเรียน!E22="","",นักเรียน!E22)</f>
        <v>เด็กหญิงพิยดา เลาะจิ๊</v>
      </c>
      <c r="E22" s="675"/>
      <c r="F22" s="348">
        <f>IF(คิดวิเคราะห์!F22="","",คิดวิเคราะห์!F22)</f>
        <v>12</v>
      </c>
      <c r="G22" s="11">
        <f>IF(คิดวิเคราะห์!G22="","",คิดวิเคราะห์!G22)</f>
        <v>13</v>
      </c>
      <c r="H22" s="68">
        <f t="shared" si="0"/>
        <v>25</v>
      </c>
      <c r="I22" s="328">
        <f t="shared" si="8"/>
        <v>83</v>
      </c>
      <c r="J22" s="353" t="str">
        <f t="shared" si="1"/>
        <v>ดีเยี่ยม</v>
      </c>
      <c r="K22" s="348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8">
        <f t="shared" si="9"/>
        <v>80</v>
      </c>
      <c r="O22" s="353" t="str">
        <f t="shared" si="3"/>
        <v>ดีเยี่ยม</v>
      </c>
      <c r="P22" s="348">
        <f>IF(คิดวิเคราะห์!J22="","",คิดวิเคราะห์!J22)</f>
        <v>23</v>
      </c>
      <c r="Q22" s="77">
        <f t="shared" si="10"/>
        <v>23</v>
      </c>
      <c r="R22" s="328">
        <f t="shared" si="11"/>
        <v>77</v>
      </c>
      <c r="S22" s="353" t="str">
        <f t="shared" si="4"/>
        <v>ดี</v>
      </c>
      <c r="T22" s="356">
        <f t="shared" si="5"/>
        <v>80</v>
      </c>
      <c r="U22" s="65">
        <f>IF(OR(นักเรียน!Q22="ออก",T22=""),"",ROUND(T22/$T$5*$U$5,0))</f>
        <v>80</v>
      </c>
      <c r="V22" s="335">
        <f t="shared" si="6"/>
        <v>3</v>
      </c>
      <c r="W22" s="335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4">
        <f>IF(นักเรียน!C23="","",นักเรียน!C23)</f>
        <v>3348</v>
      </c>
      <c r="D23" s="674" t="str">
        <f>IF(นักเรียน!E23="","",นักเรียน!E23)</f>
        <v>เด็กหญิงจิราพัชร  มณีอินทร์</v>
      </c>
      <c r="E23" s="675"/>
      <c r="F23" s="348">
        <f>IF(คิดวิเคราะห์!F23="","",คิดวิเคราะห์!F23)</f>
        <v>14</v>
      </c>
      <c r="G23" s="11">
        <f>IF(คิดวิเคราะห์!G23="","",คิดวิเคราะห์!G23)</f>
        <v>15</v>
      </c>
      <c r="H23" s="68">
        <f t="shared" si="0"/>
        <v>29</v>
      </c>
      <c r="I23" s="328">
        <f t="shared" si="8"/>
        <v>97</v>
      </c>
      <c r="J23" s="353" t="str">
        <f t="shared" si="1"/>
        <v>ดีเยี่ยม</v>
      </c>
      <c r="K23" s="348">
        <f>IF(คิดวิเคราะห์!H23="","",คิดวิเคราะห์!H23)</f>
        <v>18</v>
      </c>
      <c r="L23" s="11">
        <f>IF(คิดวิเคราะห์!I23="","",คิดวิเคราะห์!I23)</f>
        <v>18</v>
      </c>
      <c r="M23" s="77">
        <f t="shared" si="2"/>
        <v>36</v>
      </c>
      <c r="N23" s="328">
        <f t="shared" si="9"/>
        <v>90</v>
      </c>
      <c r="O23" s="353" t="str">
        <f t="shared" si="3"/>
        <v>ดีเยี่ยม</v>
      </c>
      <c r="P23" s="348">
        <f>IF(คิดวิเคราะห์!J23="","",คิดวิเคราะห์!J23)</f>
        <v>25</v>
      </c>
      <c r="Q23" s="77">
        <f t="shared" si="10"/>
        <v>25</v>
      </c>
      <c r="R23" s="328">
        <f t="shared" si="11"/>
        <v>83</v>
      </c>
      <c r="S23" s="353" t="str">
        <f t="shared" si="4"/>
        <v>ดีเยี่ยม</v>
      </c>
      <c r="T23" s="356">
        <f t="shared" si="5"/>
        <v>90</v>
      </c>
      <c r="U23" s="65">
        <f>IF(OR(นักเรียน!Q23="ออก",T23=""),"",ROUND(T23/$T$5*$U$5,0))</f>
        <v>90</v>
      </c>
      <c r="V23" s="335">
        <f t="shared" si="6"/>
        <v>3</v>
      </c>
      <c r="W23" s="335" t="str">
        <f t="shared" si="7"/>
        <v>ดีเยี่ยม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4" t="str">
        <f>IF(นักเรียน!C24="","",นักเรียน!C24)</f>
        <v/>
      </c>
      <c r="D24" s="674" t="str">
        <f>IF(นักเรียน!E24="","",นักเรียน!E24)</f>
        <v/>
      </c>
      <c r="E24" s="675"/>
      <c r="F24" s="348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28" t="str">
        <f t="shared" si="8"/>
        <v/>
      </c>
      <c r="J24" s="353" t="str">
        <f t="shared" si="1"/>
        <v/>
      </c>
      <c r="K24" s="348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28" t="str">
        <f t="shared" si="9"/>
        <v/>
      </c>
      <c r="O24" s="353" t="str">
        <f t="shared" si="3"/>
        <v/>
      </c>
      <c r="P24" s="348" t="str">
        <f>IF(คิดวิเคราะห์!J24="","",คิดวิเคราะห์!J24)</f>
        <v/>
      </c>
      <c r="Q24" s="77" t="str">
        <f t="shared" si="10"/>
        <v/>
      </c>
      <c r="R24" s="328" t="str">
        <f t="shared" si="11"/>
        <v/>
      </c>
      <c r="S24" s="353" t="str">
        <f t="shared" si="4"/>
        <v/>
      </c>
      <c r="T24" s="356" t="str">
        <f t="shared" si="5"/>
        <v/>
      </c>
      <c r="U24" s="65" t="str">
        <f>IF(OR(นักเรียน!Q24="ออก",T24=""),"",ROUND(T24/$T$5*$U$5,0))</f>
        <v/>
      </c>
      <c r="V24" s="335" t="str">
        <f t="shared" si="6"/>
        <v/>
      </c>
      <c r="W24" s="335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4" t="str">
        <f>IF(นักเรียน!C25="","",นักเรียน!C25)</f>
        <v/>
      </c>
      <c r="D25" s="674" t="str">
        <f>IF(นักเรียน!E25="","",นักเรียน!E25)</f>
        <v/>
      </c>
      <c r="E25" s="675"/>
      <c r="F25" s="348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28" t="str">
        <f t="shared" si="8"/>
        <v/>
      </c>
      <c r="J25" s="353" t="str">
        <f t="shared" si="1"/>
        <v/>
      </c>
      <c r="K25" s="348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28" t="str">
        <f t="shared" si="9"/>
        <v/>
      </c>
      <c r="O25" s="353" t="str">
        <f t="shared" si="3"/>
        <v/>
      </c>
      <c r="P25" s="348" t="str">
        <f>IF(คิดวิเคราะห์!J25="","",คิดวิเคราะห์!J25)</f>
        <v/>
      </c>
      <c r="Q25" s="77" t="str">
        <f t="shared" si="10"/>
        <v/>
      </c>
      <c r="R25" s="328" t="str">
        <f t="shared" si="11"/>
        <v/>
      </c>
      <c r="S25" s="353" t="str">
        <f t="shared" si="4"/>
        <v/>
      </c>
      <c r="T25" s="356" t="str">
        <f t="shared" si="5"/>
        <v/>
      </c>
      <c r="U25" s="65" t="str">
        <f>IF(OR(นักเรียน!Q25="ออก",T25=""),"",ROUND(T25/$T$5*$U$5,0))</f>
        <v/>
      </c>
      <c r="V25" s="335" t="str">
        <f t="shared" si="6"/>
        <v/>
      </c>
      <c r="W25" s="335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4" t="str">
        <f>IF(นักเรียน!C26="","",นักเรียน!C26)</f>
        <v/>
      </c>
      <c r="D26" s="674" t="str">
        <f>IF(นักเรียน!E26="","",นักเรียน!E26)</f>
        <v/>
      </c>
      <c r="E26" s="675"/>
      <c r="F26" s="348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8" t="str">
        <f t="shared" si="8"/>
        <v/>
      </c>
      <c r="J26" s="353" t="str">
        <f t="shared" si="1"/>
        <v/>
      </c>
      <c r="K26" s="348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8" t="str">
        <f t="shared" si="9"/>
        <v/>
      </c>
      <c r="O26" s="353" t="str">
        <f t="shared" si="3"/>
        <v/>
      </c>
      <c r="P26" s="348" t="str">
        <f>IF(คิดวิเคราะห์!J26="","",คิดวิเคราะห์!J26)</f>
        <v/>
      </c>
      <c r="Q26" s="77" t="str">
        <f t="shared" si="10"/>
        <v/>
      </c>
      <c r="R26" s="328" t="str">
        <f t="shared" si="11"/>
        <v/>
      </c>
      <c r="S26" s="353" t="str">
        <f t="shared" si="4"/>
        <v/>
      </c>
      <c r="T26" s="356" t="str">
        <f t="shared" si="5"/>
        <v/>
      </c>
      <c r="U26" s="65" t="str">
        <f>IF(OR(นักเรียน!Q26="ออก",T26=""),"",ROUND(T26/$T$5*$U$5,0))</f>
        <v/>
      </c>
      <c r="V26" s="335" t="str">
        <f t="shared" si="6"/>
        <v/>
      </c>
      <c r="W26" s="335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4" t="str">
        <f>IF(นักเรียน!C27="","",นักเรียน!C27)</f>
        <v/>
      </c>
      <c r="D27" s="674" t="str">
        <f>IF(นักเรียน!E27="","",นักเรียน!E27)</f>
        <v/>
      </c>
      <c r="E27" s="675"/>
      <c r="F27" s="348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8" t="str">
        <f t="shared" si="8"/>
        <v/>
      </c>
      <c r="J27" s="353" t="str">
        <f t="shared" si="1"/>
        <v/>
      </c>
      <c r="K27" s="348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8" t="str">
        <f t="shared" si="9"/>
        <v/>
      </c>
      <c r="O27" s="353" t="str">
        <f t="shared" si="3"/>
        <v/>
      </c>
      <c r="P27" s="348" t="str">
        <f>IF(คิดวิเคราะห์!J27="","",คิดวิเคราะห์!J27)</f>
        <v/>
      </c>
      <c r="Q27" s="77" t="str">
        <f t="shared" si="10"/>
        <v/>
      </c>
      <c r="R27" s="328" t="str">
        <f t="shared" si="11"/>
        <v/>
      </c>
      <c r="S27" s="353" t="str">
        <f t="shared" si="4"/>
        <v/>
      </c>
      <c r="T27" s="356" t="str">
        <f t="shared" si="5"/>
        <v/>
      </c>
      <c r="U27" s="65" t="str">
        <f>IF(OR(นักเรียน!Q27="ออก",T27=""),"",ROUND(T27/$T$5*$U$5,0))</f>
        <v/>
      </c>
      <c r="V27" s="335" t="str">
        <f t="shared" si="6"/>
        <v/>
      </c>
      <c r="W27" s="335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4" t="str">
        <f>IF(นักเรียน!C28="","",นักเรียน!C28)</f>
        <v/>
      </c>
      <c r="D28" s="674" t="str">
        <f>IF(นักเรียน!E28="","",นักเรียน!E28)</f>
        <v/>
      </c>
      <c r="E28" s="675"/>
      <c r="F28" s="348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8" t="str">
        <f t="shared" si="8"/>
        <v/>
      </c>
      <c r="J28" s="353" t="str">
        <f t="shared" si="1"/>
        <v/>
      </c>
      <c r="K28" s="348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8" t="str">
        <f t="shared" si="9"/>
        <v/>
      </c>
      <c r="O28" s="353" t="str">
        <f t="shared" si="3"/>
        <v/>
      </c>
      <c r="P28" s="348" t="str">
        <f>IF(คิดวิเคราะห์!J28="","",คิดวิเคราะห์!J28)</f>
        <v/>
      </c>
      <c r="Q28" s="77" t="str">
        <f t="shared" si="10"/>
        <v/>
      </c>
      <c r="R28" s="328" t="str">
        <f t="shared" si="11"/>
        <v/>
      </c>
      <c r="S28" s="353" t="str">
        <f t="shared" si="4"/>
        <v/>
      </c>
      <c r="T28" s="356" t="str">
        <f t="shared" si="5"/>
        <v/>
      </c>
      <c r="U28" s="65" t="str">
        <f>IF(OR(นักเรียน!Q28="ออก",T28=""),"",ROUND(T28/$T$5*$U$5,0))</f>
        <v/>
      </c>
      <c r="V28" s="335" t="str">
        <f t="shared" si="6"/>
        <v/>
      </c>
      <c r="W28" s="335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4" t="str">
        <f>IF(นักเรียน!C29="","",นักเรียน!C29)</f>
        <v/>
      </c>
      <c r="D29" s="674" t="str">
        <f>IF(นักเรียน!E29="","",นักเรียน!E29)</f>
        <v/>
      </c>
      <c r="E29" s="675"/>
      <c r="F29" s="348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8" t="str">
        <f t="shared" si="8"/>
        <v/>
      </c>
      <c r="J29" s="353" t="str">
        <f t="shared" si="1"/>
        <v/>
      </c>
      <c r="K29" s="348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8" t="str">
        <f t="shared" si="9"/>
        <v/>
      </c>
      <c r="O29" s="353" t="str">
        <f t="shared" si="3"/>
        <v/>
      </c>
      <c r="P29" s="348" t="str">
        <f>IF(คิดวิเคราะห์!J29="","",คิดวิเคราะห์!J29)</f>
        <v/>
      </c>
      <c r="Q29" s="77" t="str">
        <f t="shared" si="10"/>
        <v/>
      </c>
      <c r="R29" s="328" t="str">
        <f t="shared" si="11"/>
        <v/>
      </c>
      <c r="S29" s="353" t="str">
        <f t="shared" si="4"/>
        <v/>
      </c>
      <c r="T29" s="356" t="str">
        <f t="shared" si="5"/>
        <v/>
      </c>
      <c r="U29" s="65" t="str">
        <f>IF(OR(นักเรียน!Q29="ออก",T29=""),"",ROUND(T29/$T$5*$U$5,0))</f>
        <v/>
      </c>
      <c r="V29" s="335" t="str">
        <f t="shared" si="6"/>
        <v/>
      </c>
      <c r="W29" s="335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4" t="str">
        <f>IF(นักเรียน!C30="","",นักเรียน!C30)</f>
        <v/>
      </c>
      <c r="D30" s="674" t="str">
        <f>IF(นักเรียน!E30="","",นักเรียน!E30)</f>
        <v/>
      </c>
      <c r="E30" s="675"/>
      <c r="F30" s="348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8" t="str">
        <f t="shared" si="8"/>
        <v/>
      </c>
      <c r="J30" s="353" t="str">
        <f t="shared" si="1"/>
        <v/>
      </c>
      <c r="K30" s="348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8" t="str">
        <f t="shared" si="9"/>
        <v/>
      </c>
      <c r="O30" s="353" t="str">
        <f t="shared" si="3"/>
        <v/>
      </c>
      <c r="P30" s="348" t="str">
        <f>IF(คิดวิเคราะห์!J30="","",คิดวิเคราะห์!J30)</f>
        <v/>
      </c>
      <c r="Q30" s="77" t="str">
        <f t="shared" si="10"/>
        <v/>
      </c>
      <c r="R30" s="328" t="str">
        <f t="shared" si="11"/>
        <v/>
      </c>
      <c r="S30" s="353" t="str">
        <f t="shared" si="4"/>
        <v/>
      </c>
      <c r="T30" s="356" t="str">
        <f t="shared" si="5"/>
        <v/>
      </c>
      <c r="U30" s="65" t="str">
        <f>IF(OR(นักเรียน!Q30="ออก",T30=""),"",ROUND(T30/$T$5*$U$5,0))</f>
        <v/>
      </c>
      <c r="V30" s="335" t="str">
        <f t="shared" si="6"/>
        <v/>
      </c>
      <c r="W30" s="335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4" t="str">
        <f>IF(นักเรียน!C31="","",นักเรียน!C31)</f>
        <v/>
      </c>
      <c r="D31" s="674" t="str">
        <f>IF(นักเรียน!E31="","",นักเรียน!E31)</f>
        <v/>
      </c>
      <c r="E31" s="675"/>
      <c r="F31" s="348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8" t="str">
        <f t="shared" si="8"/>
        <v/>
      </c>
      <c r="J31" s="353" t="str">
        <f t="shared" si="1"/>
        <v/>
      </c>
      <c r="K31" s="348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8" t="str">
        <f t="shared" si="9"/>
        <v/>
      </c>
      <c r="O31" s="353" t="str">
        <f t="shared" si="3"/>
        <v/>
      </c>
      <c r="P31" s="348" t="str">
        <f>IF(คิดวิเคราะห์!J31="","",คิดวิเคราะห์!J31)</f>
        <v/>
      </c>
      <c r="Q31" s="77" t="str">
        <f t="shared" si="10"/>
        <v/>
      </c>
      <c r="R31" s="328" t="str">
        <f t="shared" si="11"/>
        <v/>
      </c>
      <c r="S31" s="353" t="str">
        <f t="shared" si="4"/>
        <v/>
      </c>
      <c r="T31" s="356" t="str">
        <f t="shared" si="5"/>
        <v/>
      </c>
      <c r="U31" s="65" t="str">
        <f>IF(OR(นักเรียน!Q31="ออก",T31=""),"",ROUND(T31/$T$5*$U$5,0))</f>
        <v/>
      </c>
      <c r="V31" s="335" t="str">
        <f t="shared" si="6"/>
        <v/>
      </c>
      <c r="W31" s="335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4" t="str">
        <f>IF(นักเรียน!C32="","",นักเรียน!C32)</f>
        <v/>
      </c>
      <c r="D32" s="674" t="str">
        <f>IF(นักเรียน!E32="","",นักเรียน!E32)</f>
        <v/>
      </c>
      <c r="E32" s="675"/>
      <c r="F32" s="348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8" t="str">
        <f t="shared" si="8"/>
        <v/>
      </c>
      <c r="J32" s="353" t="str">
        <f t="shared" si="1"/>
        <v/>
      </c>
      <c r="K32" s="348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8" t="str">
        <f t="shared" si="9"/>
        <v/>
      </c>
      <c r="O32" s="353" t="str">
        <f t="shared" si="3"/>
        <v/>
      </c>
      <c r="P32" s="348" t="str">
        <f>IF(คิดวิเคราะห์!J32="","",คิดวิเคราะห์!J32)</f>
        <v/>
      </c>
      <c r="Q32" s="77" t="str">
        <f t="shared" si="10"/>
        <v/>
      </c>
      <c r="R32" s="328" t="str">
        <f t="shared" si="11"/>
        <v/>
      </c>
      <c r="S32" s="353" t="str">
        <f t="shared" si="4"/>
        <v/>
      </c>
      <c r="T32" s="356" t="str">
        <f t="shared" si="5"/>
        <v/>
      </c>
      <c r="U32" s="65" t="str">
        <f>IF(OR(นักเรียน!Q32="ออก",T32=""),"",ROUND(T32/$T$5*$U$5,0))</f>
        <v/>
      </c>
      <c r="V32" s="335" t="str">
        <f t="shared" si="6"/>
        <v/>
      </c>
      <c r="W32" s="335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4" t="str">
        <f>IF(นักเรียน!C33="","",นักเรียน!C33)</f>
        <v/>
      </c>
      <c r="D33" s="674" t="str">
        <f>IF(นักเรียน!E33="","",นักเรียน!E33)</f>
        <v/>
      </c>
      <c r="E33" s="675"/>
      <c r="F33" s="348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8" t="str">
        <f t="shared" si="8"/>
        <v/>
      </c>
      <c r="J33" s="353" t="str">
        <f t="shared" si="1"/>
        <v/>
      </c>
      <c r="K33" s="348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8" t="str">
        <f t="shared" si="9"/>
        <v/>
      </c>
      <c r="O33" s="353" t="str">
        <f t="shared" si="3"/>
        <v/>
      </c>
      <c r="P33" s="348" t="str">
        <f>IF(คิดวิเคราะห์!J33="","",คิดวิเคราะห์!J33)</f>
        <v/>
      </c>
      <c r="Q33" s="77" t="str">
        <f t="shared" si="10"/>
        <v/>
      </c>
      <c r="R33" s="328" t="str">
        <f t="shared" si="11"/>
        <v/>
      </c>
      <c r="S33" s="353" t="str">
        <f t="shared" si="4"/>
        <v/>
      </c>
      <c r="T33" s="356" t="str">
        <f t="shared" si="5"/>
        <v/>
      </c>
      <c r="U33" s="65" t="str">
        <f>IF(OR(นักเรียน!Q33="ออก",T33=""),"",ROUND(T33/$T$5*$U$5,0))</f>
        <v/>
      </c>
      <c r="V33" s="335" t="str">
        <f t="shared" si="6"/>
        <v/>
      </c>
      <c r="W33" s="335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4" t="str">
        <f>IF(นักเรียน!C34="","",นักเรียน!C34)</f>
        <v/>
      </c>
      <c r="D34" s="674" t="str">
        <f>IF(นักเรียน!E34="","",นักเรียน!E34)</f>
        <v/>
      </c>
      <c r="E34" s="675"/>
      <c r="F34" s="348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8" t="str">
        <f t="shared" si="8"/>
        <v/>
      </c>
      <c r="J34" s="353" t="str">
        <f t="shared" si="1"/>
        <v/>
      </c>
      <c r="K34" s="348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8" t="str">
        <f t="shared" si="9"/>
        <v/>
      </c>
      <c r="O34" s="353" t="str">
        <f t="shared" si="3"/>
        <v/>
      </c>
      <c r="P34" s="348" t="str">
        <f>IF(คิดวิเคราะห์!J34="","",คิดวิเคราะห์!J34)</f>
        <v/>
      </c>
      <c r="Q34" s="77" t="str">
        <f t="shared" si="10"/>
        <v/>
      </c>
      <c r="R34" s="328" t="str">
        <f t="shared" si="11"/>
        <v/>
      </c>
      <c r="S34" s="353" t="str">
        <f t="shared" si="4"/>
        <v/>
      </c>
      <c r="T34" s="356" t="str">
        <f t="shared" si="5"/>
        <v/>
      </c>
      <c r="U34" s="65" t="str">
        <f>IF(OR(นักเรียน!Q34="ออก",T34=""),"",ROUND(T34/$T$5*$U$5,0))</f>
        <v/>
      </c>
      <c r="V34" s="335" t="str">
        <f t="shared" si="6"/>
        <v/>
      </c>
      <c r="W34" s="335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4" t="str">
        <f>IF(นักเรียน!C35="","",นักเรียน!C35)</f>
        <v/>
      </c>
      <c r="D35" s="674" t="str">
        <f>IF(นักเรียน!E35="","",นักเรียน!E35)</f>
        <v/>
      </c>
      <c r="E35" s="675"/>
      <c r="F35" s="348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8" t="str">
        <f t="shared" si="8"/>
        <v/>
      </c>
      <c r="J35" s="353" t="str">
        <f t="shared" si="1"/>
        <v/>
      </c>
      <c r="K35" s="348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8" t="str">
        <f t="shared" si="9"/>
        <v/>
      </c>
      <c r="O35" s="353" t="str">
        <f t="shared" si="3"/>
        <v/>
      </c>
      <c r="P35" s="348" t="str">
        <f>IF(คิดวิเคราะห์!J35="","",คิดวิเคราะห์!J35)</f>
        <v/>
      </c>
      <c r="Q35" s="77" t="str">
        <f t="shared" si="10"/>
        <v/>
      </c>
      <c r="R35" s="328" t="str">
        <f t="shared" si="11"/>
        <v/>
      </c>
      <c r="S35" s="353" t="str">
        <f t="shared" si="4"/>
        <v/>
      </c>
      <c r="T35" s="356" t="str">
        <f t="shared" si="5"/>
        <v/>
      </c>
      <c r="U35" s="65" t="str">
        <f>IF(OR(นักเรียน!Q35="ออก",T35=""),"",ROUND(T35/$T$5*$U$5,0))</f>
        <v/>
      </c>
      <c r="V35" s="335" t="str">
        <f t="shared" si="6"/>
        <v/>
      </c>
      <c r="W35" s="335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4" t="str">
        <f>IF(นักเรียน!C36="","",นักเรียน!C36)</f>
        <v/>
      </c>
      <c r="D36" s="674" t="str">
        <f>IF(นักเรียน!E36="","",นักเรียน!E36)</f>
        <v/>
      </c>
      <c r="E36" s="675"/>
      <c r="F36" s="348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8" t="str">
        <f t="shared" si="8"/>
        <v/>
      </c>
      <c r="J36" s="353" t="str">
        <f t="shared" si="1"/>
        <v/>
      </c>
      <c r="K36" s="348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8" t="str">
        <f t="shared" si="9"/>
        <v/>
      </c>
      <c r="O36" s="353" t="str">
        <f t="shared" si="3"/>
        <v/>
      </c>
      <c r="P36" s="348" t="str">
        <f>IF(คิดวิเคราะห์!J36="","",คิดวิเคราะห์!J36)</f>
        <v/>
      </c>
      <c r="Q36" s="77" t="str">
        <f t="shared" si="10"/>
        <v/>
      </c>
      <c r="R36" s="328" t="str">
        <f t="shared" si="11"/>
        <v/>
      </c>
      <c r="S36" s="353" t="str">
        <f t="shared" si="4"/>
        <v/>
      </c>
      <c r="T36" s="356" t="str">
        <f t="shared" si="5"/>
        <v/>
      </c>
      <c r="U36" s="65" t="str">
        <f>IF(OR(นักเรียน!Q36="ออก",T36=""),"",ROUND(T36/$T$5*$U$5,0))</f>
        <v/>
      </c>
      <c r="V36" s="335" t="str">
        <f t="shared" si="6"/>
        <v/>
      </c>
      <c r="W36" s="335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4" t="str">
        <f>IF(นักเรียน!C37="","",นักเรียน!C37)</f>
        <v/>
      </c>
      <c r="D37" s="674" t="str">
        <f>IF(นักเรียน!E37="","",นักเรียน!E37)</f>
        <v/>
      </c>
      <c r="E37" s="675"/>
      <c r="F37" s="348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8" t="str">
        <f t="shared" si="8"/>
        <v/>
      </c>
      <c r="J37" s="353" t="str">
        <f t="shared" si="1"/>
        <v/>
      </c>
      <c r="K37" s="348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8" t="str">
        <f t="shared" si="9"/>
        <v/>
      </c>
      <c r="O37" s="353" t="str">
        <f t="shared" si="3"/>
        <v/>
      </c>
      <c r="P37" s="348" t="str">
        <f>IF(คิดวิเคราะห์!J37="","",คิดวิเคราะห์!J37)</f>
        <v/>
      </c>
      <c r="Q37" s="77" t="str">
        <f t="shared" si="10"/>
        <v/>
      </c>
      <c r="R37" s="328" t="str">
        <f t="shared" si="11"/>
        <v/>
      </c>
      <c r="S37" s="353" t="str">
        <f t="shared" si="4"/>
        <v/>
      </c>
      <c r="T37" s="356" t="str">
        <f t="shared" si="5"/>
        <v/>
      </c>
      <c r="U37" s="65" t="str">
        <f>IF(OR(นักเรียน!Q37="ออก",T37=""),"",ROUND(T37/$T$5*$U$5,0))</f>
        <v/>
      </c>
      <c r="V37" s="335" t="str">
        <f t="shared" si="6"/>
        <v/>
      </c>
      <c r="W37" s="335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4" t="str">
        <f>IF(นักเรียน!C38="","",นักเรียน!C38)</f>
        <v/>
      </c>
      <c r="D38" s="674" t="str">
        <f>IF(นักเรียน!E38="","",นักเรียน!E38)</f>
        <v/>
      </c>
      <c r="E38" s="675"/>
      <c r="F38" s="348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8" t="str">
        <f t="shared" si="8"/>
        <v/>
      </c>
      <c r="J38" s="353" t="str">
        <f t="shared" si="1"/>
        <v/>
      </c>
      <c r="K38" s="348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8" t="str">
        <f t="shared" si="9"/>
        <v/>
      </c>
      <c r="O38" s="353" t="str">
        <f t="shared" si="3"/>
        <v/>
      </c>
      <c r="P38" s="348" t="str">
        <f>IF(คิดวิเคราะห์!J38="","",คิดวิเคราะห์!J38)</f>
        <v/>
      </c>
      <c r="Q38" s="77" t="str">
        <f t="shared" si="10"/>
        <v/>
      </c>
      <c r="R38" s="328" t="str">
        <f t="shared" si="11"/>
        <v/>
      </c>
      <c r="S38" s="353" t="str">
        <f t="shared" si="4"/>
        <v/>
      </c>
      <c r="T38" s="356" t="str">
        <f t="shared" si="5"/>
        <v/>
      </c>
      <c r="U38" s="65" t="str">
        <f>IF(OR(นักเรียน!Q38="ออก",T38=""),"",ROUND(T38/$T$5*$U$5,0))</f>
        <v/>
      </c>
      <c r="V38" s="335" t="str">
        <f t="shared" si="6"/>
        <v/>
      </c>
      <c r="W38" s="335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4" t="str">
        <f>IF(นักเรียน!C39="","",นักเรียน!C39)</f>
        <v/>
      </c>
      <c r="D39" s="674" t="str">
        <f>IF(นักเรียน!E39="","",นักเรียน!E39)</f>
        <v/>
      </c>
      <c r="E39" s="675"/>
      <c r="F39" s="348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8" t="str">
        <f t="shared" si="8"/>
        <v/>
      </c>
      <c r="J39" s="353" t="str">
        <f t="shared" si="1"/>
        <v/>
      </c>
      <c r="K39" s="348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8" t="str">
        <f t="shared" si="9"/>
        <v/>
      </c>
      <c r="O39" s="353" t="str">
        <f t="shared" si="3"/>
        <v/>
      </c>
      <c r="P39" s="348" t="str">
        <f>IF(คิดวิเคราะห์!J39="","",คิดวิเคราะห์!J39)</f>
        <v/>
      </c>
      <c r="Q39" s="77" t="str">
        <f t="shared" si="10"/>
        <v/>
      </c>
      <c r="R39" s="328" t="str">
        <f t="shared" si="11"/>
        <v/>
      </c>
      <c r="S39" s="353" t="str">
        <f t="shared" si="4"/>
        <v/>
      </c>
      <c r="T39" s="356" t="str">
        <f t="shared" si="5"/>
        <v/>
      </c>
      <c r="U39" s="65" t="str">
        <f>IF(OR(นักเรียน!Q39="ออก",T39=""),"",ROUND(T39/$T$5*$U$5,0))</f>
        <v/>
      </c>
      <c r="V39" s="335" t="str">
        <f t="shared" si="6"/>
        <v/>
      </c>
      <c r="W39" s="335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4" t="str">
        <f>IF(นักเรียน!C40="","",นักเรียน!C40)</f>
        <v/>
      </c>
      <c r="D40" s="674" t="str">
        <f>IF(นักเรียน!E40="","",นักเรียน!E40)</f>
        <v/>
      </c>
      <c r="E40" s="675"/>
      <c r="F40" s="348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8" t="str">
        <f t="shared" si="8"/>
        <v/>
      </c>
      <c r="J40" s="353" t="str">
        <f t="shared" si="1"/>
        <v/>
      </c>
      <c r="K40" s="348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8" t="str">
        <f t="shared" si="9"/>
        <v/>
      </c>
      <c r="O40" s="353" t="str">
        <f t="shared" si="3"/>
        <v/>
      </c>
      <c r="P40" s="348" t="str">
        <f>IF(คิดวิเคราะห์!J40="","",คิดวิเคราะห์!J40)</f>
        <v/>
      </c>
      <c r="Q40" s="77" t="str">
        <f t="shared" si="10"/>
        <v/>
      </c>
      <c r="R40" s="328" t="str">
        <f t="shared" si="11"/>
        <v/>
      </c>
      <c r="S40" s="353" t="str">
        <f t="shared" si="4"/>
        <v/>
      </c>
      <c r="T40" s="356" t="str">
        <f t="shared" si="5"/>
        <v/>
      </c>
      <c r="U40" s="65" t="str">
        <f>IF(OR(นักเรียน!Q40="ออก",T40=""),"",ROUND(T40/$T$5*$U$5,0))</f>
        <v/>
      </c>
      <c r="V40" s="335" t="str">
        <f t="shared" si="6"/>
        <v/>
      </c>
      <c r="W40" s="335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4" t="str">
        <f>IF(นักเรียน!C41="","",นักเรียน!C41)</f>
        <v/>
      </c>
      <c r="D41" s="674" t="str">
        <f>IF(นักเรียน!E41="","",นักเรียน!E41)</f>
        <v/>
      </c>
      <c r="E41" s="675"/>
      <c r="F41" s="348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8" t="str">
        <f t="shared" si="8"/>
        <v/>
      </c>
      <c r="J41" s="353" t="str">
        <f t="shared" si="1"/>
        <v/>
      </c>
      <c r="K41" s="348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8" t="str">
        <f t="shared" si="9"/>
        <v/>
      </c>
      <c r="O41" s="353" t="str">
        <f t="shared" si="3"/>
        <v/>
      </c>
      <c r="P41" s="348" t="str">
        <f>IF(คิดวิเคราะห์!J41="","",คิดวิเคราะห์!J41)</f>
        <v/>
      </c>
      <c r="Q41" s="77" t="str">
        <f t="shared" si="10"/>
        <v/>
      </c>
      <c r="R41" s="328" t="str">
        <f t="shared" si="11"/>
        <v/>
      </c>
      <c r="S41" s="353" t="str">
        <f t="shared" si="4"/>
        <v/>
      </c>
      <c r="T41" s="356" t="str">
        <f t="shared" si="5"/>
        <v/>
      </c>
      <c r="U41" s="65" t="str">
        <f>IF(OR(นักเรียน!Q41="ออก",T41=""),"",ROUND(T41/$T$5*$U$5,0))</f>
        <v/>
      </c>
      <c r="V41" s="335" t="str">
        <f t="shared" si="6"/>
        <v/>
      </c>
      <c r="W41" s="335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4" t="str">
        <f>IF(นักเรียน!C42="","",นักเรียน!C42)</f>
        <v/>
      </c>
      <c r="D42" s="674" t="str">
        <f>IF(นักเรียน!E42="","",นักเรียน!E42)</f>
        <v/>
      </c>
      <c r="E42" s="675"/>
      <c r="F42" s="348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8" t="str">
        <f t="shared" si="8"/>
        <v/>
      </c>
      <c r="J42" s="353" t="str">
        <f t="shared" si="1"/>
        <v/>
      </c>
      <c r="K42" s="348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8" t="str">
        <f t="shared" si="9"/>
        <v/>
      </c>
      <c r="O42" s="353" t="str">
        <f t="shared" si="3"/>
        <v/>
      </c>
      <c r="P42" s="348" t="str">
        <f>IF(คิดวิเคราะห์!J42="","",คิดวิเคราะห์!J42)</f>
        <v/>
      </c>
      <c r="Q42" s="77" t="str">
        <f t="shared" si="10"/>
        <v/>
      </c>
      <c r="R42" s="328" t="str">
        <f t="shared" si="11"/>
        <v/>
      </c>
      <c r="S42" s="353" t="str">
        <f t="shared" si="4"/>
        <v/>
      </c>
      <c r="T42" s="356" t="str">
        <f t="shared" si="5"/>
        <v/>
      </c>
      <c r="U42" s="65" t="str">
        <f>IF(OR(นักเรียน!Q42="ออก",T42=""),"",ROUND(T42/$T$5*$U$5,0))</f>
        <v/>
      </c>
      <c r="V42" s="335" t="str">
        <f t="shared" si="6"/>
        <v/>
      </c>
      <c r="W42" s="335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4" t="str">
        <f>IF(นักเรียน!C43="","",นักเรียน!C43)</f>
        <v/>
      </c>
      <c r="D43" s="674" t="str">
        <f>IF(นักเรียน!E43="","",นักเรียน!E43)</f>
        <v/>
      </c>
      <c r="E43" s="675"/>
      <c r="F43" s="348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8" t="str">
        <f t="shared" si="8"/>
        <v/>
      </c>
      <c r="J43" s="353" t="str">
        <f t="shared" si="1"/>
        <v/>
      </c>
      <c r="K43" s="348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8" t="str">
        <f t="shared" si="9"/>
        <v/>
      </c>
      <c r="O43" s="353" t="str">
        <f t="shared" si="3"/>
        <v/>
      </c>
      <c r="P43" s="348" t="str">
        <f>IF(คิดวิเคราะห์!J43="","",คิดวิเคราะห์!J43)</f>
        <v/>
      </c>
      <c r="Q43" s="77" t="str">
        <f t="shared" si="10"/>
        <v/>
      </c>
      <c r="R43" s="328" t="str">
        <f t="shared" si="11"/>
        <v/>
      </c>
      <c r="S43" s="353" t="str">
        <f t="shared" si="4"/>
        <v/>
      </c>
      <c r="T43" s="356" t="str">
        <f t="shared" si="5"/>
        <v/>
      </c>
      <c r="U43" s="65" t="str">
        <f>IF(OR(นักเรียน!Q43="ออก",T43=""),"",ROUND(T43/$T$5*$U$5,0))</f>
        <v/>
      </c>
      <c r="V43" s="335" t="str">
        <f t="shared" si="6"/>
        <v/>
      </c>
      <c r="W43" s="335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4" t="str">
        <f>IF(นักเรียน!C44="","",นักเรียน!C44)</f>
        <v/>
      </c>
      <c r="D44" s="674" t="str">
        <f>IF(นักเรียน!E44="","",นักเรียน!E44)</f>
        <v/>
      </c>
      <c r="E44" s="675"/>
      <c r="F44" s="348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8" t="str">
        <f t="shared" si="8"/>
        <v/>
      </c>
      <c r="J44" s="353" t="str">
        <f t="shared" si="1"/>
        <v/>
      </c>
      <c r="K44" s="348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8" t="str">
        <f t="shared" si="9"/>
        <v/>
      </c>
      <c r="O44" s="353" t="str">
        <f t="shared" si="3"/>
        <v/>
      </c>
      <c r="P44" s="348" t="str">
        <f>IF(คิดวิเคราะห์!J44="","",คิดวิเคราะห์!J44)</f>
        <v/>
      </c>
      <c r="Q44" s="77" t="str">
        <f t="shared" si="10"/>
        <v/>
      </c>
      <c r="R44" s="328" t="str">
        <f t="shared" si="11"/>
        <v/>
      </c>
      <c r="S44" s="353" t="str">
        <f t="shared" si="4"/>
        <v/>
      </c>
      <c r="T44" s="356" t="str">
        <f t="shared" si="5"/>
        <v/>
      </c>
      <c r="U44" s="65" t="str">
        <f>IF(OR(นักเรียน!Q44="ออก",T44=""),"",ROUND(T44/$T$5*$U$5,0))</f>
        <v/>
      </c>
      <c r="V44" s="335" t="str">
        <f t="shared" si="6"/>
        <v/>
      </c>
      <c r="W44" s="335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4" t="str">
        <f>IF(นักเรียน!C45="","",นักเรียน!C45)</f>
        <v/>
      </c>
      <c r="D45" s="674" t="str">
        <f>IF(นักเรียน!E45="","",นักเรียน!E45)</f>
        <v/>
      </c>
      <c r="E45" s="675"/>
      <c r="F45" s="348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8" t="str">
        <f t="shared" si="8"/>
        <v/>
      </c>
      <c r="J45" s="353" t="str">
        <f t="shared" si="1"/>
        <v/>
      </c>
      <c r="K45" s="348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8" t="str">
        <f t="shared" si="9"/>
        <v/>
      </c>
      <c r="O45" s="353" t="str">
        <f t="shared" si="3"/>
        <v/>
      </c>
      <c r="P45" s="348" t="str">
        <f>IF(คิดวิเคราะห์!J45="","",คิดวิเคราะห์!J45)</f>
        <v/>
      </c>
      <c r="Q45" s="77" t="str">
        <f t="shared" si="10"/>
        <v/>
      </c>
      <c r="R45" s="328" t="str">
        <f t="shared" si="11"/>
        <v/>
      </c>
      <c r="S45" s="353" t="str">
        <f t="shared" si="4"/>
        <v/>
      </c>
      <c r="T45" s="356" t="str">
        <f t="shared" si="5"/>
        <v/>
      </c>
      <c r="U45" s="65" t="str">
        <f>IF(OR(นักเรียน!Q45="ออก",T45=""),"",ROUND(T45/$T$5*$U$5,0))</f>
        <v/>
      </c>
      <c r="V45" s="335" t="str">
        <f t="shared" si="6"/>
        <v/>
      </c>
      <c r="W45" s="335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2">
        <v>41</v>
      </c>
      <c r="C46" s="294" t="str">
        <f>IF(นักเรียน!C46="","",นักเรียน!C46)</f>
        <v/>
      </c>
      <c r="D46" s="674" t="str">
        <f>IF(นักเรียน!E46="","",นักเรียน!E46)</f>
        <v/>
      </c>
      <c r="E46" s="675"/>
      <c r="F46" s="348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1" t="str">
        <f t="shared" ref="I46:I55" si="13">IF(H46="","",ROUND(H46/$H$5*$I$5,0))</f>
        <v/>
      </c>
      <c r="J46" s="353" t="str">
        <f t="shared" ref="J46:J55" si="14">IF(I46="","",VLOOKUP(I46,grad3,4,TRUE))</f>
        <v/>
      </c>
      <c r="K46" s="348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1" t="str">
        <f t="shared" ref="N46:N55" si="16">IF(M46="","",ROUND(M46/$M$5*$N$5,0))</f>
        <v/>
      </c>
      <c r="O46" s="353" t="str">
        <f t="shared" ref="O46:O55" si="17">IF(N46="","",VLOOKUP(N46,grad3,4,TRUE))</f>
        <v/>
      </c>
      <c r="P46" s="348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1" t="str">
        <f t="shared" ref="R46:R55" si="19">IF(Q46="","",ROUND(Q46/$Q$5*$R$5,0))</f>
        <v/>
      </c>
      <c r="S46" s="353" t="str">
        <f t="shared" ref="S46:S55" si="20">IF(R46="","",VLOOKUP(R46,grad3,4,TRUE))</f>
        <v/>
      </c>
      <c r="T46" s="473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5" t="str">
        <f t="shared" ref="V46:V55" si="22">IF(U46="","",VLOOKUP(U46,grad3,5,TRUE))</f>
        <v/>
      </c>
      <c r="W46" s="335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2">
        <v>42</v>
      </c>
      <c r="C47" s="294" t="str">
        <f>IF(นักเรียน!C47="","",นักเรียน!C47)</f>
        <v/>
      </c>
      <c r="D47" s="674" t="str">
        <f>IF(นักเรียน!E47="","",นักเรียน!E47)</f>
        <v/>
      </c>
      <c r="E47" s="675"/>
      <c r="F47" s="348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1" t="str">
        <f t="shared" si="13"/>
        <v/>
      </c>
      <c r="J47" s="353" t="str">
        <f t="shared" si="14"/>
        <v/>
      </c>
      <c r="K47" s="348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1" t="str">
        <f t="shared" si="16"/>
        <v/>
      </c>
      <c r="O47" s="353" t="str">
        <f t="shared" si="17"/>
        <v/>
      </c>
      <c r="P47" s="348" t="str">
        <f>IF(คิดวิเคราะห์!J47="","",คิดวิเคราะห์!J47)</f>
        <v/>
      </c>
      <c r="Q47" s="77" t="str">
        <f t="shared" si="18"/>
        <v/>
      </c>
      <c r="R47" s="471" t="str">
        <f t="shared" si="19"/>
        <v/>
      </c>
      <c r="S47" s="353" t="str">
        <f t="shared" si="20"/>
        <v/>
      </c>
      <c r="T47" s="473" t="str">
        <f t="shared" si="21"/>
        <v/>
      </c>
      <c r="U47" s="65" t="str">
        <f>IF(OR(นักเรียน!Q47="ออก",T47=""),"",ROUND(T47/$T$5*$U$5,0))</f>
        <v/>
      </c>
      <c r="V47" s="335" t="str">
        <f t="shared" si="22"/>
        <v/>
      </c>
      <c r="W47" s="335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2">
        <v>43</v>
      </c>
      <c r="C48" s="294" t="str">
        <f>IF(นักเรียน!C48="","",นักเรียน!C48)</f>
        <v/>
      </c>
      <c r="D48" s="674" t="str">
        <f>IF(นักเรียน!E48="","",นักเรียน!E48)</f>
        <v/>
      </c>
      <c r="E48" s="675"/>
      <c r="F48" s="348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1" t="str">
        <f t="shared" si="13"/>
        <v/>
      </c>
      <c r="J48" s="353" t="str">
        <f t="shared" si="14"/>
        <v/>
      </c>
      <c r="K48" s="348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1" t="str">
        <f t="shared" si="16"/>
        <v/>
      </c>
      <c r="O48" s="353" t="str">
        <f t="shared" si="17"/>
        <v/>
      </c>
      <c r="P48" s="348" t="str">
        <f>IF(คิดวิเคราะห์!J48="","",คิดวิเคราะห์!J48)</f>
        <v/>
      </c>
      <c r="Q48" s="77" t="str">
        <f t="shared" si="18"/>
        <v/>
      </c>
      <c r="R48" s="471" t="str">
        <f t="shared" si="19"/>
        <v/>
      </c>
      <c r="S48" s="353" t="str">
        <f t="shared" si="20"/>
        <v/>
      </c>
      <c r="T48" s="473" t="str">
        <f t="shared" si="21"/>
        <v/>
      </c>
      <c r="U48" s="65" t="str">
        <f>IF(OR(นักเรียน!Q48="ออก",T48=""),"",ROUND(T48/$T$5*$U$5,0))</f>
        <v/>
      </c>
      <c r="V48" s="335" t="str">
        <f t="shared" si="22"/>
        <v/>
      </c>
      <c r="W48" s="335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2">
        <v>44</v>
      </c>
      <c r="C49" s="294" t="str">
        <f>IF(นักเรียน!C49="","",นักเรียน!C49)</f>
        <v/>
      </c>
      <c r="D49" s="674" t="str">
        <f>IF(นักเรียน!E49="","",นักเรียน!E49)</f>
        <v/>
      </c>
      <c r="E49" s="675"/>
      <c r="F49" s="348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1" t="str">
        <f t="shared" si="13"/>
        <v/>
      </c>
      <c r="J49" s="353" t="str">
        <f t="shared" si="14"/>
        <v/>
      </c>
      <c r="K49" s="348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1" t="str">
        <f t="shared" si="16"/>
        <v/>
      </c>
      <c r="O49" s="353" t="str">
        <f t="shared" si="17"/>
        <v/>
      </c>
      <c r="P49" s="348" t="str">
        <f>IF(คิดวิเคราะห์!J49="","",คิดวิเคราะห์!J49)</f>
        <v/>
      </c>
      <c r="Q49" s="77" t="str">
        <f t="shared" si="18"/>
        <v/>
      </c>
      <c r="R49" s="471" t="str">
        <f t="shared" si="19"/>
        <v/>
      </c>
      <c r="S49" s="353" t="str">
        <f t="shared" si="20"/>
        <v/>
      </c>
      <c r="T49" s="473" t="str">
        <f t="shared" si="21"/>
        <v/>
      </c>
      <c r="U49" s="65" t="str">
        <f>IF(OR(นักเรียน!Q49="ออก",T49=""),"",ROUND(T49/$T$5*$U$5,0))</f>
        <v/>
      </c>
      <c r="V49" s="335" t="str">
        <f t="shared" si="22"/>
        <v/>
      </c>
      <c r="W49" s="335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2">
        <v>45</v>
      </c>
      <c r="C50" s="294" t="str">
        <f>IF(นักเรียน!C50="","",นักเรียน!C50)</f>
        <v/>
      </c>
      <c r="D50" s="674" t="str">
        <f>IF(นักเรียน!E50="","",นักเรียน!E50)</f>
        <v/>
      </c>
      <c r="E50" s="675"/>
      <c r="F50" s="348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1" t="str">
        <f t="shared" si="13"/>
        <v/>
      </c>
      <c r="J50" s="353" t="str">
        <f t="shared" si="14"/>
        <v/>
      </c>
      <c r="K50" s="348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1" t="str">
        <f t="shared" si="16"/>
        <v/>
      </c>
      <c r="O50" s="353" t="str">
        <f t="shared" si="17"/>
        <v/>
      </c>
      <c r="P50" s="348" t="str">
        <f>IF(คิดวิเคราะห์!J50="","",คิดวิเคราะห์!J50)</f>
        <v/>
      </c>
      <c r="Q50" s="77" t="str">
        <f t="shared" si="18"/>
        <v/>
      </c>
      <c r="R50" s="471" t="str">
        <f t="shared" si="19"/>
        <v/>
      </c>
      <c r="S50" s="353" t="str">
        <f t="shared" si="20"/>
        <v/>
      </c>
      <c r="T50" s="473" t="str">
        <f t="shared" si="21"/>
        <v/>
      </c>
      <c r="U50" s="65" t="str">
        <f>IF(OR(นักเรียน!Q50="ออก",T50=""),"",ROUND(T50/$T$5*$U$5,0))</f>
        <v/>
      </c>
      <c r="V50" s="335" t="str">
        <f t="shared" si="22"/>
        <v/>
      </c>
      <c r="W50" s="335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2">
        <v>46</v>
      </c>
      <c r="C51" s="294" t="str">
        <f>IF(นักเรียน!C51="","",นักเรียน!C51)</f>
        <v/>
      </c>
      <c r="D51" s="674" t="str">
        <f>IF(นักเรียน!E51="","",นักเรียน!E51)</f>
        <v/>
      </c>
      <c r="E51" s="675"/>
      <c r="F51" s="348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1" t="str">
        <f t="shared" si="13"/>
        <v/>
      </c>
      <c r="J51" s="353" t="str">
        <f t="shared" si="14"/>
        <v/>
      </c>
      <c r="K51" s="348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1" t="str">
        <f t="shared" si="16"/>
        <v/>
      </c>
      <c r="O51" s="353" t="str">
        <f t="shared" si="17"/>
        <v/>
      </c>
      <c r="P51" s="348" t="str">
        <f>IF(คิดวิเคราะห์!J51="","",คิดวิเคราะห์!J51)</f>
        <v/>
      </c>
      <c r="Q51" s="77" t="str">
        <f t="shared" si="18"/>
        <v/>
      </c>
      <c r="R51" s="471" t="str">
        <f t="shared" si="19"/>
        <v/>
      </c>
      <c r="S51" s="353" t="str">
        <f t="shared" si="20"/>
        <v/>
      </c>
      <c r="T51" s="473" t="str">
        <f t="shared" si="21"/>
        <v/>
      </c>
      <c r="U51" s="65" t="str">
        <f>IF(OR(นักเรียน!Q51="ออก",T51=""),"",ROUND(T51/$T$5*$U$5,0))</f>
        <v/>
      </c>
      <c r="V51" s="335" t="str">
        <f t="shared" si="22"/>
        <v/>
      </c>
      <c r="W51" s="335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2">
        <v>47</v>
      </c>
      <c r="C52" s="294" t="str">
        <f>IF(นักเรียน!C52="","",นักเรียน!C52)</f>
        <v/>
      </c>
      <c r="D52" s="674" t="str">
        <f>IF(นักเรียน!E52="","",นักเรียน!E52)</f>
        <v/>
      </c>
      <c r="E52" s="675"/>
      <c r="F52" s="348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1" t="str">
        <f t="shared" si="13"/>
        <v/>
      </c>
      <c r="J52" s="353" t="str">
        <f t="shared" si="14"/>
        <v/>
      </c>
      <c r="K52" s="348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1" t="str">
        <f t="shared" si="16"/>
        <v/>
      </c>
      <c r="O52" s="353" t="str">
        <f t="shared" si="17"/>
        <v/>
      </c>
      <c r="P52" s="348" t="str">
        <f>IF(คิดวิเคราะห์!J52="","",คิดวิเคราะห์!J52)</f>
        <v/>
      </c>
      <c r="Q52" s="77" t="str">
        <f t="shared" si="18"/>
        <v/>
      </c>
      <c r="R52" s="471" t="str">
        <f t="shared" si="19"/>
        <v/>
      </c>
      <c r="S52" s="353" t="str">
        <f t="shared" si="20"/>
        <v/>
      </c>
      <c r="T52" s="473" t="str">
        <f t="shared" si="21"/>
        <v/>
      </c>
      <c r="U52" s="65" t="str">
        <f>IF(OR(นักเรียน!Q52="ออก",T52=""),"",ROUND(T52/$T$5*$U$5,0))</f>
        <v/>
      </c>
      <c r="V52" s="335" t="str">
        <f t="shared" si="22"/>
        <v/>
      </c>
      <c r="W52" s="335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2">
        <v>48</v>
      </c>
      <c r="C53" s="294" t="str">
        <f>IF(นักเรียน!C53="","",นักเรียน!C53)</f>
        <v/>
      </c>
      <c r="D53" s="674" t="str">
        <f>IF(นักเรียน!E53="","",นักเรียน!E53)</f>
        <v/>
      </c>
      <c r="E53" s="675"/>
      <c r="F53" s="348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1" t="str">
        <f t="shared" si="13"/>
        <v/>
      </c>
      <c r="J53" s="353" t="str">
        <f t="shared" si="14"/>
        <v/>
      </c>
      <c r="K53" s="348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1" t="str">
        <f t="shared" si="16"/>
        <v/>
      </c>
      <c r="O53" s="353" t="str">
        <f t="shared" si="17"/>
        <v/>
      </c>
      <c r="P53" s="348" t="str">
        <f>IF(คิดวิเคราะห์!J53="","",คิดวิเคราะห์!J53)</f>
        <v/>
      </c>
      <c r="Q53" s="77" t="str">
        <f t="shared" si="18"/>
        <v/>
      </c>
      <c r="R53" s="471" t="str">
        <f t="shared" si="19"/>
        <v/>
      </c>
      <c r="S53" s="353" t="str">
        <f t="shared" si="20"/>
        <v/>
      </c>
      <c r="T53" s="473" t="str">
        <f t="shared" si="21"/>
        <v/>
      </c>
      <c r="U53" s="65" t="str">
        <f>IF(OR(นักเรียน!Q53="ออก",T53=""),"",ROUND(T53/$T$5*$U$5,0))</f>
        <v/>
      </c>
      <c r="V53" s="335" t="str">
        <f t="shared" si="22"/>
        <v/>
      </c>
      <c r="W53" s="335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2">
        <v>49</v>
      </c>
      <c r="C54" s="294" t="str">
        <f>IF(นักเรียน!C54="","",นักเรียน!C54)</f>
        <v/>
      </c>
      <c r="D54" s="674" t="str">
        <f>IF(นักเรียน!E54="","",นักเรียน!E54)</f>
        <v/>
      </c>
      <c r="E54" s="675"/>
      <c r="F54" s="348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1" t="str">
        <f t="shared" si="13"/>
        <v/>
      </c>
      <c r="J54" s="353" t="str">
        <f t="shared" si="14"/>
        <v/>
      </c>
      <c r="K54" s="348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1" t="str">
        <f t="shared" si="16"/>
        <v/>
      </c>
      <c r="O54" s="353" t="str">
        <f t="shared" si="17"/>
        <v/>
      </c>
      <c r="P54" s="348" t="str">
        <f>IF(คิดวิเคราะห์!J54="","",คิดวิเคราะห์!J54)</f>
        <v/>
      </c>
      <c r="Q54" s="77" t="str">
        <f t="shared" si="18"/>
        <v/>
      </c>
      <c r="R54" s="471" t="str">
        <f t="shared" si="19"/>
        <v/>
      </c>
      <c r="S54" s="353" t="str">
        <f t="shared" si="20"/>
        <v/>
      </c>
      <c r="T54" s="473" t="str">
        <f t="shared" si="21"/>
        <v/>
      </c>
      <c r="U54" s="65" t="str">
        <f>IF(OR(นักเรียน!Q54="ออก",T54=""),"",ROUND(T54/$T$5*$U$5,0))</f>
        <v/>
      </c>
      <c r="V54" s="335" t="str">
        <f t="shared" si="22"/>
        <v/>
      </c>
      <c r="W54" s="335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2">
        <v>50</v>
      </c>
      <c r="C55" s="294" t="str">
        <f>IF(นักเรียน!C55="","",นักเรียน!C55)</f>
        <v/>
      </c>
      <c r="D55" s="674" t="str">
        <f>IF(นักเรียน!E55="","",นักเรียน!E55)</f>
        <v/>
      </c>
      <c r="E55" s="675"/>
      <c r="F55" s="348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1" t="str">
        <f t="shared" si="13"/>
        <v/>
      </c>
      <c r="J55" s="353" t="str">
        <f t="shared" si="14"/>
        <v/>
      </c>
      <c r="K55" s="348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1" t="str">
        <f t="shared" si="16"/>
        <v/>
      </c>
      <c r="O55" s="353" t="str">
        <f t="shared" si="17"/>
        <v/>
      </c>
      <c r="P55" s="348" t="str">
        <f>IF(คิดวิเคราะห์!J55="","",คิดวิเคราะห์!J55)</f>
        <v/>
      </c>
      <c r="Q55" s="77" t="str">
        <f t="shared" si="18"/>
        <v/>
      </c>
      <c r="R55" s="471" t="str">
        <f t="shared" si="19"/>
        <v/>
      </c>
      <c r="S55" s="353" t="str">
        <f t="shared" si="20"/>
        <v/>
      </c>
      <c r="T55" s="473" t="str">
        <f t="shared" si="21"/>
        <v/>
      </c>
      <c r="U55" s="65" t="str">
        <f>IF(OR(นักเรียน!Q55="ออก",T55=""),"",ROUND(T55/$T$5*$U$5,0))</f>
        <v/>
      </c>
      <c r="V55" s="335" t="str">
        <f t="shared" si="22"/>
        <v/>
      </c>
      <c r="W55" s="335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137" priority="29" operator="equal">
      <formula>0</formula>
    </cfRule>
  </conditionalFormatting>
  <conditionalFormatting sqref="J6:J55">
    <cfRule type="containsText" dxfId="136" priority="28" operator="containsText" text="0">
      <formula>NOT(ISERROR(SEARCH("0",J6)))</formula>
    </cfRule>
  </conditionalFormatting>
  <conditionalFormatting sqref="I6:I55">
    <cfRule type="cellIs" dxfId="135" priority="27" operator="lessThan">
      <formula>50%*$I$5</formula>
    </cfRule>
  </conditionalFormatting>
  <conditionalFormatting sqref="N6:N55">
    <cfRule type="cellIs" dxfId="134" priority="26" operator="lessThan">
      <formula>50%*$N$5</formula>
    </cfRule>
  </conditionalFormatting>
  <conditionalFormatting sqref="R6:R55">
    <cfRule type="cellIs" dxfId="133" priority="25" operator="lessThan">
      <formula>50%*$R$5</formula>
    </cfRule>
  </conditionalFormatting>
  <conditionalFormatting sqref="U6:U55">
    <cfRule type="cellIs" dxfId="132" priority="24" operator="lessThan">
      <formula>50%*$U$5</formula>
    </cfRule>
  </conditionalFormatting>
  <conditionalFormatting sqref="O6:O55">
    <cfRule type="containsText" dxfId="131" priority="23" operator="containsText" text="0">
      <formula>NOT(ISERROR(SEARCH("0",O6)))</formula>
    </cfRule>
  </conditionalFormatting>
  <conditionalFormatting sqref="O6:O55">
    <cfRule type="containsText" dxfId="130" priority="22" operator="containsText" text="0">
      <formula>NOT(ISERROR(SEARCH("0",O6)))</formula>
    </cfRule>
  </conditionalFormatting>
  <conditionalFormatting sqref="S6:S55">
    <cfRule type="containsText" dxfId="129" priority="21" operator="containsText" text="0">
      <formula>NOT(ISERROR(SEARCH("0",S6)))</formula>
    </cfRule>
  </conditionalFormatting>
  <conditionalFormatting sqref="S6:S55">
    <cfRule type="containsText" dxfId="128" priority="20" operator="containsText" text="0">
      <formula>NOT(ISERROR(SEARCH("0",S6)))</formula>
    </cfRule>
  </conditionalFormatting>
  <conditionalFormatting sqref="S6:S55">
    <cfRule type="containsText" dxfId="127" priority="19" operator="containsText" text="0">
      <formula>NOT(ISERROR(SEARCH("0",S6)))</formula>
    </cfRule>
  </conditionalFormatting>
  <conditionalFormatting sqref="S6:S55">
    <cfRule type="containsText" dxfId="126" priority="18" operator="containsText" text="0">
      <formula>NOT(ISERROR(SEARCH("0",S6)))</formula>
    </cfRule>
  </conditionalFormatting>
  <conditionalFormatting sqref="V6:V55">
    <cfRule type="containsText" dxfId="125" priority="17" operator="containsText" text="0">
      <formula>NOT(ISERROR(SEARCH("0",V6)))</formula>
    </cfRule>
  </conditionalFormatting>
  <conditionalFormatting sqref="V6:V55">
    <cfRule type="containsText" dxfId="124" priority="16" operator="containsText" text="0">
      <formula>NOT(ISERROR(SEARCH("0",V6)))</formula>
    </cfRule>
  </conditionalFormatting>
  <conditionalFormatting sqref="V6:V55">
    <cfRule type="containsText" dxfId="123" priority="15" operator="containsText" text="0">
      <formula>NOT(ISERROR(SEARCH("0",V6)))</formula>
    </cfRule>
  </conditionalFormatting>
  <conditionalFormatting sqref="V6:V55">
    <cfRule type="containsText" dxfId="122" priority="14" operator="containsText" text="0">
      <formula>NOT(ISERROR(SEARCH("0",V6)))</formula>
    </cfRule>
  </conditionalFormatting>
  <conditionalFormatting sqref="V6:V55">
    <cfRule type="containsText" dxfId="121" priority="13" operator="containsText" text="0">
      <formula>NOT(ISERROR(SEARCH("0",V6)))</formula>
    </cfRule>
  </conditionalFormatting>
  <conditionalFormatting sqref="V6:V55">
    <cfRule type="containsText" dxfId="120" priority="12" operator="containsText" text="0">
      <formula>NOT(ISERROR(SEARCH("0",V6)))</formula>
    </cfRule>
  </conditionalFormatting>
  <conditionalFormatting sqref="V6:V55">
    <cfRule type="containsText" dxfId="119" priority="11" operator="containsText" text="0">
      <formula>NOT(ISERROR(SEARCH("0",V6)))</formula>
    </cfRule>
  </conditionalFormatting>
  <conditionalFormatting sqref="V6:V55">
    <cfRule type="containsText" dxfId="118" priority="10" operator="containsText" text="0">
      <formula>NOT(ISERROR(SEARCH("0",V6)))</formula>
    </cfRule>
  </conditionalFormatting>
  <conditionalFormatting sqref="W6:W55">
    <cfRule type="containsText" dxfId="117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19" zoomScale="110" zoomScaleNormal="110" workbookViewId="0">
      <selection activeCell="F13" sqref="F13:F14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47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สุขศึกษาและพลศึกษา</v>
      </c>
      <c r="D3" s="747"/>
      <c r="E3" s="747"/>
      <c r="F3" s="747"/>
      <c r="G3" s="747"/>
      <c r="H3" s="82"/>
      <c r="I3" s="185" t="s">
        <v>371</v>
      </c>
      <c r="J3" s="90"/>
      <c r="K3" s="90"/>
    </row>
    <row r="4" spans="1:11">
      <c r="A4" s="90"/>
      <c r="B4" s="82"/>
      <c r="C4" s="747" t="str">
        <f>"รายวิชา   "&amp;Home!E11&amp;"    รหัสวิชา  "&amp;Home!E12&amp;"  ชั้น"&amp;Home!E9</f>
        <v>รายวิชา   สุขศึกษาและพลศึกษา    รหัสวิชา  พ 14101  ชั้นประถมศึกษาปีที่ 4</v>
      </c>
      <c r="D4" s="747"/>
      <c r="E4" s="747"/>
      <c r="F4" s="747"/>
      <c r="G4" s="747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48" t="s">
        <v>10</v>
      </c>
      <c r="D6" s="748" t="s">
        <v>148</v>
      </c>
      <c r="E6" s="748" t="s">
        <v>523</v>
      </c>
      <c r="F6" s="750" t="s">
        <v>524</v>
      </c>
      <c r="G6" s="750"/>
      <c r="H6" s="82"/>
      <c r="I6" s="185" t="s">
        <v>414</v>
      </c>
      <c r="J6" s="90"/>
      <c r="K6" s="90"/>
    </row>
    <row r="7" spans="1:11" ht="18" customHeight="1">
      <c r="A7" s="90"/>
      <c r="B7" s="82"/>
      <c r="C7" s="749"/>
      <c r="D7" s="749"/>
      <c r="E7" s="749"/>
      <c r="F7" s="286" t="s">
        <v>525</v>
      </c>
      <c r="G7" s="286" t="s">
        <v>526</v>
      </c>
      <c r="H7" s="82"/>
      <c r="I7" s="184"/>
      <c r="J7" s="90"/>
      <c r="K7" s="90"/>
    </row>
    <row r="8" spans="1:11" ht="18.75" customHeight="1">
      <c r="A8" s="90"/>
      <c r="B8" s="82"/>
      <c r="C8" s="561"/>
      <c r="D8" s="552" t="s">
        <v>2300</v>
      </c>
      <c r="E8" s="553"/>
      <c r="F8" s="753"/>
      <c r="G8" s="753"/>
      <c r="H8" s="82"/>
      <c r="I8" s="184"/>
      <c r="J8" s="90"/>
      <c r="K8" s="90"/>
    </row>
    <row r="9" spans="1:11" ht="18.75" customHeight="1">
      <c r="A9" s="90"/>
      <c r="B9" s="82"/>
      <c r="C9" s="561">
        <v>1</v>
      </c>
      <c r="D9" s="554" t="s">
        <v>2301</v>
      </c>
      <c r="E9" s="561" t="s">
        <v>2302</v>
      </c>
      <c r="F9" s="752"/>
      <c r="G9" s="752"/>
      <c r="H9" s="82"/>
      <c r="I9" s="184"/>
      <c r="J9" s="90"/>
      <c r="K9" s="90"/>
    </row>
    <row r="10" spans="1:11" ht="18.75" customHeight="1">
      <c r="A10" s="90"/>
      <c r="B10" s="82"/>
      <c r="C10" s="561">
        <v>2</v>
      </c>
      <c r="D10" s="554" t="s">
        <v>2303</v>
      </c>
      <c r="E10" s="561" t="s">
        <v>2304</v>
      </c>
      <c r="F10" s="751"/>
      <c r="G10" s="751"/>
      <c r="H10" s="82"/>
      <c r="I10" s="90"/>
      <c r="J10" s="90"/>
      <c r="K10" s="90"/>
    </row>
    <row r="11" spans="1:11" ht="18.75" customHeight="1">
      <c r="A11" s="90"/>
      <c r="B11" s="82"/>
      <c r="C11" s="561"/>
      <c r="D11" s="554" t="s">
        <v>2305</v>
      </c>
      <c r="E11" s="561"/>
      <c r="F11" s="752"/>
      <c r="G11" s="752"/>
      <c r="H11" s="82"/>
      <c r="I11" s="90"/>
      <c r="J11" s="90"/>
      <c r="K11" s="90"/>
    </row>
    <row r="12" spans="1:11" ht="18.75" customHeight="1">
      <c r="A12" s="90"/>
      <c r="B12" s="82"/>
      <c r="C12" s="561">
        <v>3</v>
      </c>
      <c r="D12" s="554" t="s">
        <v>2306</v>
      </c>
      <c r="E12" s="561" t="s">
        <v>2307</v>
      </c>
      <c r="F12" s="283"/>
      <c r="G12" s="283"/>
      <c r="H12" s="82"/>
      <c r="I12" s="90"/>
      <c r="J12" s="90"/>
      <c r="K12" s="90"/>
    </row>
    <row r="13" spans="1:11" ht="18.75" customHeight="1">
      <c r="A13" s="90"/>
      <c r="B13" s="82"/>
      <c r="C13" s="561"/>
      <c r="D13" s="552" t="s">
        <v>2308</v>
      </c>
      <c r="E13" s="561"/>
      <c r="F13" s="751"/>
      <c r="G13" s="751"/>
      <c r="H13" s="82"/>
      <c r="I13" s="90"/>
      <c r="J13" s="90"/>
      <c r="K13" s="90"/>
    </row>
    <row r="14" spans="1:11" ht="18.75" customHeight="1">
      <c r="A14" s="90"/>
      <c r="B14" s="82"/>
      <c r="C14" s="561">
        <v>4</v>
      </c>
      <c r="D14" s="554" t="s">
        <v>2309</v>
      </c>
      <c r="E14" s="561" t="s">
        <v>2310</v>
      </c>
      <c r="F14" s="752"/>
      <c r="G14" s="752"/>
      <c r="H14" s="82"/>
      <c r="I14" s="90"/>
      <c r="J14" s="90"/>
      <c r="K14" s="90"/>
    </row>
    <row r="15" spans="1:11" ht="18.75" customHeight="1">
      <c r="A15" s="90"/>
      <c r="B15" s="82"/>
      <c r="C15" s="561">
        <v>5</v>
      </c>
      <c r="D15" s="554" t="s">
        <v>2311</v>
      </c>
      <c r="E15" s="561" t="s">
        <v>2312</v>
      </c>
      <c r="F15" s="751"/>
      <c r="G15" s="751"/>
      <c r="H15" s="82"/>
      <c r="I15" s="90"/>
      <c r="J15" s="90"/>
      <c r="K15" s="90"/>
    </row>
    <row r="16" spans="1:11" ht="18.75" customHeight="1">
      <c r="A16" s="90"/>
      <c r="B16" s="82"/>
      <c r="C16" s="561">
        <v>6</v>
      </c>
      <c r="D16" s="554" t="s">
        <v>2313</v>
      </c>
      <c r="E16" s="561" t="s">
        <v>2314</v>
      </c>
      <c r="F16" s="752"/>
      <c r="G16" s="752"/>
      <c r="H16" s="82"/>
      <c r="I16" s="90"/>
      <c r="J16" s="90"/>
      <c r="K16" s="90"/>
    </row>
    <row r="17" spans="1:11" ht="18.75" customHeight="1">
      <c r="A17" s="90"/>
      <c r="B17" s="82"/>
      <c r="C17" s="561"/>
      <c r="D17" s="552" t="s">
        <v>2315</v>
      </c>
      <c r="E17" s="561"/>
      <c r="F17" s="283"/>
      <c r="G17" s="283"/>
      <c r="H17" s="82"/>
      <c r="I17" s="90"/>
      <c r="J17" s="90"/>
      <c r="K17" s="90"/>
    </row>
    <row r="18" spans="1:11" ht="18.75" customHeight="1">
      <c r="A18" s="90"/>
      <c r="B18" s="82"/>
      <c r="C18" s="561">
        <v>7</v>
      </c>
      <c r="D18" s="555" t="s">
        <v>2316</v>
      </c>
      <c r="E18" s="561" t="s">
        <v>2317</v>
      </c>
      <c r="F18" s="283"/>
      <c r="G18" s="283"/>
      <c r="H18" s="82"/>
      <c r="I18" s="90"/>
      <c r="J18" s="90"/>
      <c r="K18" s="90"/>
    </row>
    <row r="19" spans="1:11" ht="18.75" customHeight="1">
      <c r="A19" s="90"/>
      <c r="B19" s="82"/>
      <c r="C19" s="561"/>
      <c r="D19" s="554" t="s">
        <v>2318</v>
      </c>
      <c r="E19" s="561"/>
      <c r="F19" s="283"/>
      <c r="G19" s="283"/>
      <c r="H19" s="82"/>
      <c r="I19" s="90"/>
      <c r="J19" s="90"/>
      <c r="K19" s="90"/>
    </row>
    <row r="20" spans="1:11" ht="18.75" customHeight="1">
      <c r="A20" s="90"/>
      <c r="B20" s="82"/>
      <c r="C20" s="561">
        <v>8</v>
      </c>
      <c r="D20" s="554" t="s">
        <v>2319</v>
      </c>
      <c r="E20" s="561" t="s">
        <v>2320</v>
      </c>
      <c r="F20" s="283"/>
      <c r="G20" s="283"/>
      <c r="H20" s="82"/>
      <c r="I20" s="90"/>
      <c r="J20" s="90"/>
      <c r="K20" s="90"/>
    </row>
    <row r="21" spans="1:11" ht="18.75" customHeight="1">
      <c r="A21" s="90"/>
      <c r="B21" s="82"/>
      <c r="C21" s="561">
        <v>9</v>
      </c>
      <c r="D21" s="554" t="s">
        <v>2321</v>
      </c>
      <c r="E21" s="561" t="s">
        <v>2322</v>
      </c>
      <c r="F21" s="283"/>
      <c r="G21" s="283"/>
      <c r="H21" s="82"/>
      <c r="I21" s="90"/>
      <c r="J21" s="90"/>
      <c r="K21" s="90"/>
    </row>
    <row r="22" spans="1:11" ht="18.75" customHeight="1">
      <c r="A22" s="90"/>
      <c r="B22" s="82"/>
      <c r="C22" s="561">
        <v>10</v>
      </c>
      <c r="D22" s="554" t="s">
        <v>2323</v>
      </c>
      <c r="E22" s="561" t="s">
        <v>2324</v>
      </c>
      <c r="F22" s="751"/>
      <c r="G22" s="751"/>
      <c r="H22" s="82"/>
      <c r="I22" s="90"/>
      <c r="J22" s="90"/>
      <c r="K22" s="90"/>
    </row>
    <row r="23" spans="1:11" ht="18.75" customHeight="1">
      <c r="A23" s="90"/>
      <c r="B23" s="82"/>
      <c r="C23" s="561">
        <v>11</v>
      </c>
      <c r="D23" s="554" t="s">
        <v>2325</v>
      </c>
      <c r="E23" s="561" t="s">
        <v>2326</v>
      </c>
      <c r="F23" s="752"/>
      <c r="G23" s="752"/>
      <c r="H23" s="82"/>
      <c r="I23" s="90"/>
      <c r="J23" s="90"/>
      <c r="K23" s="90"/>
    </row>
    <row r="24" spans="1:11" ht="18.75" customHeight="1">
      <c r="A24" s="90"/>
      <c r="B24" s="82"/>
      <c r="C24" s="561"/>
      <c r="D24" s="554" t="s">
        <v>2327</v>
      </c>
      <c r="E24" s="561"/>
      <c r="F24" s="283"/>
      <c r="G24" s="283"/>
      <c r="H24" s="82"/>
      <c r="I24" s="90"/>
      <c r="J24" s="90"/>
      <c r="K24" s="90"/>
    </row>
    <row r="25" spans="1:11" ht="18.75" customHeight="1">
      <c r="A25" s="90"/>
      <c r="B25" s="82"/>
      <c r="C25" s="561">
        <v>12</v>
      </c>
      <c r="D25" s="554" t="s">
        <v>2328</v>
      </c>
      <c r="E25" s="561" t="s">
        <v>2329</v>
      </c>
      <c r="F25" s="751"/>
      <c r="G25" s="751"/>
      <c r="H25" s="82"/>
      <c r="I25" s="90"/>
      <c r="J25" s="90"/>
      <c r="K25" s="90"/>
    </row>
    <row r="26" spans="1:11" ht="18.75" customHeight="1">
      <c r="A26" s="90"/>
      <c r="B26" s="82"/>
      <c r="C26" s="561"/>
      <c r="D26" s="552" t="s">
        <v>2330</v>
      </c>
      <c r="E26" s="561"/>
      <c r="F26" s="752"/>
      <c r="G26" s="752"/>
      <c r="H26" s="82"/>
      <c r="I26" s="90"/>
      <c r="J26" s="90"/>
      <c r="K26" s="90"/>
    </row>
    <row r="27" spans="1:11" ht="18.75" customHeight="1">
      <c r="A27" s="90"/>
      <c r="B27" s="82"/>
      <c r="C27" s="561">
        <v>13</v>
      </c>
      <c r="D27" s="554" t="s">
        <v>2331</v>
      </c>
      <c r="E27" s="561" t="s">
        <v>2332</v>
      </c>
      <c r="F27" s="751"/>
      <c r="G27" s="751"/>
      <c r="H27" s="82"/>
      <c r="I27" s="90"/>
      <c r="J27" s="90"/>
      <c r="K27" s="90"/>
    </row>
    <row r="28" spans="1:11" ht="18.75" customHeight="1">
      <c r="A28" s="90"/>
      <c r="B28" s="82"/>
      <c r="C28" s="561">
        <v>14</v>
      </c>
      <c r="D28" s="554" t="s">
        <v>2333</v>
      </c>
      <c r="E28" s="561" t="s">
        <v>2334</v>
      </c>
      <c r="F28" s="754"/>
      <c r="G28" s="754"/>
      <c r="H28" s="82"/>
      <c r="I28" s="90"/>
      <c r="J28" s="90"/>
      <c r="K28" s="90"/>
    </row>
    <row r="29" spans="1:11" ht="18.75" customHeight="1">
      <c r="A29" s="90"/>
      <c r="B29" s="82"/>
      <c r="C29" s="561">
        <v>15</v>
      </c>
      <c r="D29" s="554" t="s">
        <v>2335</v>
      </c>
      <c r="E29" s="561" t="s">
        <v>2336</v>
      </c>
      <c r="F29" s="752"/>
      <c r="G29" s="752"/>
      <c r="H29" s="82"/>
      <c r="I29" s="90"/>
      <c r="J29" s="90"/>
      <c r="K29" s="90"/>
    </row>
    <row r="30" spans="1:11" ht="18.75" customHeight="1">
      <c r="A30" s="90"/>
      <c r="B30" s="82"/>
      <c r="C30" s="561">
        <v>16</v>
      </c>
      <c r="D30" s="555" t="s">
        <v>2337</v>
      </c>
      <c r="E30" s="561" t="s">
        <v>2338</v>
      </c>
      <c r="F30" s="751"/>
      <c r="G30" s="751"/>
      <c r="H30" s="82"/>
      <c r="I30" s="90"/>
      <c r="J30" s="90"/>
      <c r="K30" s="90"/>
    </row>
    <row r="31" spans="1:11" ht="18.75" customHeight="1">
      <c r="A31" s="90"/>
      <c r="B31" s="82"/>
      <c r="C31" s="561"/>
      <c r="D31" s="552" t="s">
        <v>2339</v>
      </c>
      <c r="E31" s="561"/>
      <c r="F31" s="752"/>
      <c r="G31" s="752"/>
      <c r="H31" s="82"/>
      <c r="I31" s="90"/>
      <c r="J31" s="90"/>
      <c r="K31" s="90"/>
    </row>
    <row r="32" spans="1:11" ht="18.75" customHeight="1">
      <c r="A32" s="90"/>
      <c r="B32" s="82"/>
      <c r="C32" s="561">
        <v>17</v>
      </c>
      <c r="D32" s="554" t="s">
        <v>2340</v>
      </c>
      <c r="E32" s="561" t="s">
        <v>2341</v>
      </c>
      <c r="F32" s="283"/>
      <c r="G32" s="283"/>
      <c r="H32" s="82"/>
      <c r="I32" s="90"/>
      <c r="J32" s="90"/>
      <c r="K32" s="90"/>
    </row>
    <row r="33" spans="1:11" ht="18.75" customHeight="1">
      <c r="A33" s="90"/>
      <c r="B33" s="82"/>
      <c r="C33" s="561">
        <v>18</v>
      </c>
      <c r="D33" s="554" t="s">
        <v>2342</v>
      </c>
      <c r="E33" s="561" t="s">
        <v>2343</v>
      </c>
      <c r="F33" s="283"/>
      <c r="G33" s="283"/>
      <c r="H33" s="82"/>
      <c r="I33" s="90"/>
      <c r="J33" s="90"/>
      <c r="K33" s="90"/>
    </row>
    <row r="34" spans="1:11" ht="18.75" customHeight="1">
      <c r="A34" s="90"/>
      <c r="B34" s="82"/>
      <c r="C34" s="561">
        <v>19</v>
      </c>
      <c r="D34" s="554" t="s">
        <v>2344</v>
      </c>
      <c r="E34" s="561" t="s">
        <v>2345</v>
      </c>
      <c r="F34" s="283"/>
      <c r="G34" s="283"/>
      <c r="H34" s="82"/>
      <c r="I34" s="90"/>
      <c r="J34" s="90"/>
      <c r="K34" s="90"/>
    </row>
    <row r="35" spans="1:11" ht="18.75" customHeight="1">
      <c r="A35" s="90"/>
      <c r="B35" s="82"/>
      <c r="C35" s="559"/>
      <c r="D35" s="554"/>
      <c r="E35" s="559"/>
      <c r="F35" s="283"/>
      <c r="G35" s="283"/>
      <c r="H35" s="82"/>
      <c r="I35" s="90"/>
      <c r="J35" s="90"/>
      <c r="K35" s="90"/>
    </row>
    <row r="36" spans="1:11" ht="18.75" customHeight="1">
      <c r="A36" s="90"/>
      <c r="B36" s="82"/>
      <c r="C36" s="559"/>
      <c r="D36" s="554"/>
      <c r="E36" s="559"/>
      <c r="F36" s="283"/>
      <c r="G36" s="283"/>
      <c r="H36" s="82"/>
      <c r="I36" s="90"/>
      <c r="J36" s="90"/>
      <c r="K36" s="90"/>
    </row>
    <row r="37" spans="1:11" ht="18.75" customHeight="1">
      <c r="A37" s="90"/>
      <c r="B37" s="82"/>
      <c r="C37" s="559"/>
      <c r="D37" s="554"/>
      <c r="E37" s="559"/>
      <c r="F37" s="751"/>
      <c r="G37" s="751"/>
      <c r="H37" s="82"/>
      <c r="I37" s="90"/>
      <c r="J37" s="90"/>
      <c r="K37" s="90"/>
    </row>
    <row r="38" spans="1:11" ht="18.75" customHeight="1">
      <c r="A38" s="90"/>
      <c r="B38" s="82"/>
      <c r="C38" s="559"/>
      <c r="D38" s="554"/>
      <c r="E38" s="559"/>
      <c r="F38" s="752"/>
      <c r="G38" s="752"/>
      <c r="H38" s="82"/>
      <c r="I38" s="90"/>
      <c r="J38" s="90"/>
      <c r="K38" s="90"/>
    </row>
    <row r="39" spans="1:11" ht="18.75" customHeight="1">
      <c r="A39" s="90"/>
      <c r="B39" s="82"/>
      <c r="C39" s="560"/>
      <c r="D39" s="283"/>
      <c r="E39" s="283"/>
      <c r="F39" s="283"/>
      <c r="G39" s="283"/>
      <c r="H39" s="82"/>
      <c r="I39" s="90"/>
      <c r="J39" s="90"/>
      <c r="K39" s="90"/>
    </row>
    <row r="40" spans="1:11" ht="18.75" customHeight="1">
      <c r="A40" s="90"/>
      <c r="B40" s="82"/>
      <c r="C40" s="551"/>
      <c r="D40" s="554"/>
      <c r="E40" s="551"/>
      <c r="F40" s="283"/>
      <c r="G40" s="283"/>
      <c r="H40" s="82"/>
      <c r="I40" s="90"/>
      <c r="J40" s="90"/>
      <c r="K40" s="90"/>
    </row>
    <row r="41" spans="1:11" ht="18.75" customHeight="1">
      <c r="A41" s="90"/>
      <c r="B41" s="82"/>
      <c r="C41" s="551"/>
      <c r="D41" s="554"/>
      <c r="E41" s="551"/>
      <c r="F41" s="283"/>
      <c r="G41" s="283"/>
      <c r="H41" s="82"/>
      <c r="I41" s="90"/>
      <c r="J41" s="90"/>
      <c r="K41" s="90"/>
    </row>
    <row r="42" spans="1:11" ht="18.75" customHeight="1">
      <c r="A42" s="90"/>
      <c r="B42" s="82"/>
      <c r="C42" s="551"/>
      <c r="D42" s="554"/>
      <c r="E42" s="551"/>
      <c r="F42" s="556"/>
      <c r="G42" s="556"/>
      <c r="H42" s="82"/>
      <c r="I42" s="90"/>
      <c r="J42" s="90"/>
      <c r="K42" s="90"/>
    </row>
    <row r="43" spans="1:11" ht="18.75" customHeight="1">
      <c r="A43" s="90"/>
      <c r="B43" s="82"/>
      <c r="C43" s="551"/>
      <c r="D43" s="554"/>
      <c r="E43" s="551"/>
      <c r="F43" s="551"/>
      <c r="G43" s="551"/>
      <c r="H43" s="82"/>
      <c r="I43" s="90"/>
      <c r="J43" s="90"/>
      <c r="K43" s="90"/>
    </row>
    <row r="44" spans="1:11" ht="18.75" customHeight="1">
      <c r="A44" s="90"/>
      <c r="B44" s="82"/>
      <c r="C44" s="551"/>
      <c r="D44" s="554"/>
      <c r="E44" s="551"/>
      <c r="F44" s="551"/>
      <c r="G44" s="551"/>
      <c r="H44" s="82"/>
      <c r="I44" s="90"/>
      <c r="J44" s="90"/>
      <c r="K44" s="90"/>
    </row>
    <row r="45" spans="1:11" ht="18.75" customHeight="1">
      <c r="A45" s="90"/>
      <c r="B45" s="82"/>
      <c r="C45" s="557"/>
      <c r="D45" s="558"/>
      <c r="E45" s="557"/>
      <c r="F45" s="557"/>
      <c r="G45" s="557"/>
      <c r="H45" s="82"/>
      <c r="I45" s="90"/>
      <c r="J45" s="90"/>
      <c r="K45" s="90"/>
    </row>
    <row r="46" spans="1:11" ht="18" customHeight="1">
      <c r="A46" s="90"/>
      <c r="B46" s="82"/>
      <c r="C46" s="284"/>
      <c r="D46" s="285"/>
      <c r="E46" s="309"/>
      <c r="F46" s="309"/>
      <c r="G46" s="309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24">
    <mergeCell ref="F15:F16"/>
    <mergeCell ref="G15:G16"/>
    <mergeCell ref="F30:F31"/>
    <mergeCell ref="G30:G31"/>
    <mergeCell ref="F37:F38"/>
    <mergeCell ref="G37:G38"/>
    <mergeCell ref="F22:F23"/>
    <mergeCell ref="G22:G23"/>
    <mergeCell ref="F25:F26"/>
    <mergeCell ref="G25:G26"/>
    <mergeCell ref="F27:F29"/>
    <mergeCell ref="G27:G29"/>
    <mergeCell ref="F13:F14"/>
    <mergeCell ref="G13:G14"/>
    <mergeCell ref="F8:F9"/>
    <mergeCell ref="G8:G9"/>
    <mergeCell ref="F10:F11"/>
    <mergeCell ref="G10:G11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topLeftCell="A64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79" t="s">
        <v>141</v>
      </c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22"/>
      <c r="P2" s="22"/>
      <c r="Q2" s="22"/>
      <c r="R2" s="22"/>
      <c r="S2" s="22"/>
    </row>
    <row r="3" spans="1:19" ht="14.25" customHeight="1">
      <c r="A3" s="22"/>
      <c r="B3" s="206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73" t="s">
        <v>60</v>
      </c>
      <c r="F45" s="773"/>
      <c r="G45" s="781"/>
      <c r="H45" s="773" t="s">
        <v>446</v>
      </c>
      <c r="I45" s="773"/>
      <c r="J45" s="773"/>
      <c r="K45" s="777" t="s">
        <v>447</v>
      </c>
      <c r="L45" s="773"/>
      <c r="M45" s="773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78" t="str">
        <f>IF(เกณฑ์!G10="","",เกณฑ์!G10)</f>
        <v>0</v>
      </c>
      <c r="F46" s="778"/>
      <c r="G46" s="778"/>
      <c r="H46" s="774" t="str">
        <f>IF(เกณฑ์!F10="","",เกณฑ์!F10)</f>
        <v>ต่ำกว่าเกณฑ์</v>
      </c>
      <c r="I46" s="774"/>
      <c r="J46" s="774"/>
      <c r="K46" s="778" t="str">
        <f>IF(เกณฑ์!C10="","",เกณฑ์!C10&amp;" - "&amp;เกณฑ์!E10)</f>
        <v>0 - 49</v>
      </c>
      <c r="L46" s="778"/>
      <c r="M46" s="778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70" t="str">
        <f>IF(เกณฑ์!G11="","",เกณฑ์!G11)</f>
        <v>1</v>
      </c>
      <c r="F47" s="770"/>
      <c r="G47" s="770"/>
      <c r="H47" s="775" t="str">
        <f>IF(เกณฑ์!F11="","",เกณฑ์!F11)</f>
        <v>ผ่านเกณฑ์ขั้นต่ำ</v>
      </c>
      <c r="I47" s="775"/>
      <c r="J47" s="775"/>
      <c r="K47" s="770" t="str">
        <f>IF(เกณฑ์!C11="","",เกณฑ์!C11&amp;" - "&amp;เกณฑ์!E11)</f>
        <v>50 - 54</v>
      </c>
      <c r="L47" s="770"/>
      <c r="M47" s="770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70" t="str">
        <f>IF(เกณฑ์!G12="","",เกณฑ์!G12)</f>
        <v>1.5</v>
      </c>
      <c r="F48" s="770"/>
      <c r="G48" s="770"/>
      <c r="H48" s="775" t="str">
        <f>IF(เกณฑ์!F12="","",เกณฑ์!F12)</f>
        <v>พอใช้</v>
      </c>
      <c r="I48" s="775"/>
      <c r="J48" s="775"/>
      <c r="K48" s="770" t="str">
        <f>IF(เกณฑ์!C12="","",เกณฑ์!C12&amp;" - "&amp;เกณฑ์!E12)</f>
        <v>55 - 59</v>
      </c>
      <c r="L48" s="770"/>
      <c r="M48" s="770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70" t="str">
        <f>IF(เกณฑ์!G13="","",เกณฑ์!G13)</f>
        <v>2</v>
      </c>
      <c r="F49" s="770"/>
      <c r="G49" s="770"/>
      <c r="H49" s="775" t="str">
        <f>IF(เกณฑ์!F13="","",เกณฑ์!F13)</f>
        <v>ปานกลาง</v>
      </c>
      <c r="I49" s="775"/>
      <c r="J49" s="775"/>
      <c r="K49" s="770" t="str">
        <f>IF(เกณฑ์!C13="","",เกณฑ์!C13&amp;" - "&amp;เกณฑ์!E13)</f>
        <v>60 - 64</v>
      </c>
      <c r="L49" s="770"/>
      <c r="M49" s="770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70" t="str">
        <f>IF(เกณฑ์!G14="","",เกณฑ์!G14)</f>
        <v>2.5</v>
      </c>
      <c r="F50" s="770"/>
      <c r="G50" s="770"/>
      <c r="H50" s="775" t="str">
        <f>IF(เกณฑ์!F14="","",เกณฑ์!F14)</f>
        <v>ค่อนข้างดี</v>
      </c>
      <c r="I50" s="775"/>
      <c r="J50" s="775"/>
      <c r="K50" s="770" t="str">
        <f>IF(เกณฑ์!C14="","",เกณฑ์!C14&amp;" - "&amp;เกณฑ์!E14)</f>
        <v>65 - 69</v>
      </c>
      <c r="L50" s="770"/>
      <c r="M50" s="770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70" t="str">
        <f>IF(เกณฑ์!G15="","",เกณฑ์!G15)</f>
        <v>3</v>
      </c>
      <c r="F51" s="770"/>
      <c r="G51" s="770"/>
      <c r="H51" s="775" t="str">
        <f>IF(เกณฑ์!F15="","",เกณฑ์!F15)</f>
        <v>ดี</v>
      </c>
      <c r="I51" s="775"/>
      <c r="J51" s="775"/>
      <c r="K51" s="770" t="str">
        <f>IF(เกณฑ์!C15="","",เกณฑ์!C15&amp;" - "&amp;เกณฑ์!E15)</f>
        <v>70 - 74</v>
      </c>
      <c r="L51" s="770"/>
      <c r="M51" s="770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70" t="str">
        <f>IF(เกณฑ์!G16="","",เกณฑ์!G16)</f>
        <v>3.5</v>
      </c>
      <c r="F52" s="770"/>
      <c r="G52" s="770"/>
      <c r="H52" s="775" t="str">
        <f>IF(เกณฑ์!F16="","",เกณฑ์!F16)</f>
        <v>ดีมาก</v>
      </c>
      <c r="I52" s="775"/>
      <c r="J52" s="775"/>
      <c r="K52" s="770" t="str">
        <f>IF(เกณฑ์!C16="","",เกณฑ์!C16&amp;" - "&amp;เกณฑ์!E16)</f>
        <v>75 - 79</v>
      </c>
      <c r="L52" s="770"/>
      <c r="M52" s="770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71" t="str">
        <f>IF(เกณฑ์!G17="","",เกณฑ์!G17)</f>
        <v>4</v>
      </c>
      <c r="F53" s="771"/>
      <c r="G53" s="771"/>
      <c r="H53" s="776" t="str">
        <f>IF(เกณฑ์!F17="","",เกณฑ์!F17)</f>
        <v>ดีเยี่ยม</v>
      </c>
      <c r="I53" s="776"/>
      <c r="J53" s="776"/>
      <c r="K53" s="771" t="str">
        <f>IF(เกณฑ์!C17="","",เกณฑ์!C17&amp;" - "&amp;เกณฑ์!E17)</f>
        <v>80 - 100</v>
      </c>
      <c r="L53" s="771"/>
      <c r="M53" s="771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4" t="s">
        <v>77</v>
      </c>
      <c r="F57" s="764"/>
      <c r="G57" s="764"/>
      <c r="H57" s="764"/>
      <c r="I57" s="764" t="s">
        <v>457</v>
      </c>
      <c r="J57" s="764"/>
      <c r="K57" s="764"/>
      <c r="L57" s="764"/>
      <c r="M57" s="764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2" t="s">
        <v>85</v>
      </c>
      <c r="F58" s="772"/>
      <c r="G58" s="772"/>
      <c r="H58" s="772"/>
      <c r="I58" s="765" t="s">
        <v>527</v>
      </c>
      <c r="J58" s="765"/>
      <c r="K58" s="765"/>
      <c r="L58" s="765"/>
      <c r="M58" s="765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1" t="s">
        <v>86</v>
      </c>
      <c r="F59" s="761"/>
      <c r="G59" s="761"/>
      <c r="H59" s="761"/>
      <c r="I59" s="766" t="s">
        <v>527</v>
      </c>
      <c r="J59" s="766"/>
      <c r="K59" s="766"/>
      <c r="L59" s="766"/>
      <c r="M59" s="766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1" t="s">
        <v>87</v>
      </c>
      <c r="F60" s="761"/>
      <c r="G60" s="761"/>
      <c r="H60" s="761"/>
      <c r="I60" s="766" t="s">
        <v>527</v>
      </c>
      <c r="J60" s="766"/>
      <c r="K60" s="766"/>
      <c r="L60" s="766"/>
      <c r="M60" s="766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1" t="s">
        <v>88</v>
      </c>
      <c r="F61" s="761"/>
      <c r="G61" s="761"/>
      <c r="H61" s="761"/>
      <c r="I61" s="766" t="s">
        <v>527</v>
      </c>
      <c r="J61" s="766"/>
      <c r="K61" s="766"/>
      <c r="L61" s="766"/>
      <c r="M61" s="766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1" t="s">
        <v>89</v>
      </c>
      <c r="F62" s="761"/>
      <c r="G62" s="761"/>
      <c r="H62" s="761"/>
      <c r="I62" s="766" t="s">
        <v>528</v>
      </c>
      <c r="J62" s="766"/>
      <c r="K62" s="766"/>
      <c r="L62" s="766"/>
      <c r="M62" s="766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1" t="s">
        <v>90</v>
      </c>
      <c r="F63" s="761"/>
      <c r="G63" s="761"/>
      <c r="H63" s="761"/>
      <c r="I63" s="766" t="s">
        <v>528</v>
      </c>
      <c r="J63" s="766"/>
      <c r="K63" s="766"/>
      <c r="L63" s="766"/>
      <c r="M63" s="766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1" t="s">
        <v>91</v>
      </c>
      <c r="F64" s="761"/>
      <c r="G64" s="761"/>
      <c r="H64" s="761"/>
      <c r="I64" s="766" t="s">
        <v>528</v>
      </c>
      <c r="J64" s="766"/>
      <c r="K64" s="766"/>
      <c r="L64" s="766"/>
      <c r="M64" s="766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2" t="s">
        <v>92</v>
      </c>
      <c r="F65" s="762"/>
      <c r="G65" s="762"/>
      <c r="H65" s="762"/>
      <c r="I65" s="767" t="s">
        <v>527</v>
      </c>
      <c r="J65" s="768"/>
      <c r="K65" s="768"/>
      <c r="L65" s="768"/>
      <c r="M65" s="769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63" t="s">
        <v>461</v>
      </c>
      <c r="F73" s="763"/>
      <c r="G73" s="763"/>
      <c r="H73" s="763" t="s">
        <v>446</v>
      </c>
      <c r="I73" s="763"/>
      <c r="J73" s="763"/>
      <c r="K73" s="763" t="s">
        <v>447</v>
      </c>
      <c r="L73" s="763"/>
      <c r="M73" s="763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55">
        <f>เกณฑ์!N6</f>
        <v>0</v>
      </c>
      <c r="F74" s="756"/>
      <c r="G74" s="756"/>
      <c r="H74" s="761" t="str">
        <f>เกณฑ์!M6</f>
        <v>ไม่ผ่าน</v>
      </c>
      <c r="I74" s="761"/>
      <c r="J74" s="761"/>
      <c r="K74" s="759" t="str">
        <f>เกณฑ์!J6&amp;" - "&amp;เกณฑ์!L6</f>
        <v>0 - 49</v>
      </c>
      <c r="L74" s="759"/>
      <c r="M74" s="759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55">
        <f>เกณฑ์!N7</f>
        <v>1</v>
      </c>
      <c r="F75" s="756"/>
      <c r="G75" s="756"/>
      <c r="H75" s="761" t="str">
        <f>เกณฑ์!M7</f>
        <v>ผ่าน</v>
      </c>
      <c r="I75" s="761"/>
      <c r="J75" s="761"/>
      <c r="K75" s="759" t="str">
        <f>เกณฑ์!J7&amp;" - "&amp;เกณฑ์!L7</f>
        <v>50 - 64</v>
      </c>
      <c r="L75" s="759"/>
      <c r="M75" s="759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55">
        <f>เกณฑ์!N8</f>
        <v>2</v>
      </c>
      <c r="F76" s="756"/>
      <c r="G76" s="756"/>
      <c r="H76" s="761" t="str">
        <f>เกณฑ์!M8</f>
        <v>ดี</v>
      </c>
      <c r="I76" s="761"/>
      <c r="J76" s="761"/>
      <c r="K76" s="759" t="str">
        <f>เกณฑ์!J8&amp;" - "&amp;เกณฑ์!L8</f>
        <v>65 - 79</v>
      </c>
      <c r="L76" s="759"/>
      <c r="M76" s="759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57">
        <f>เกณฑ์!N9</f>
        <v>3</v>
      </c>
      <c r="F77" s="758"/>
      <c r="G77" s="758"/>
      <c r="H77" s="762" t="str">
        <f>เกณฑ์!M9</f>
        <v>ดีเยี่ยม</v>
      </c>
      <c r="I77" s="762"/>
      <c r="J77" s="762"/>
      <c r="K77" s="760" t="str">
        <f>เกณฑ์!J9&amp;" - "&amp;เกณฑ์!L9</f>
        <v>80 - 100</v>
      </c>
      <c r="L77" s="760"/>
      <c r="M77" s="760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82" t="s">
        <v>146</v>
      </c>
      <c r="D3" s="782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3" t="s">
        <v>359</v>
      </c>
      <c r="D46" s="783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3" t="s">
        <v>358</v>
      </c>
      <c r="C48" s="783"/>
      <c r="D48" s="82"/>
      <c r="E48" s="82"/>
      <c r="F48" s="82"/>
    </row>
    <row r="49" spans="1:6" ht="20.25" customHeight="1">
      <c r="A49" s="82"/>
      <c r="B49" s="783" t="s">
        <v>370</v>
      </c>
      <c r="C49" s="783"/>
      <c r="D49" s="82"/>
      <c r="E49" s="82"/>
      <c r="F49" s="82"/>
    </row>
    <row r="50" spans="1:6" ht="20.25" customHeight="1">
      <c r="A50" s="82"/>
      <c r="B50" s="783"/>
      <c r="C50" s="783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20" customWidth="1"/>
    <col min="2" max="2" width="5.7109375" style="420" customWidth="1"/>
    <col min="3" max="3" width="4.28515625" style="420" customWidth="1"/>
    <col min="4" max="4" width="6.7109375" style="420" customWidth="1"/>
    <col min="5" max="5" width="9.140625" style="420" customWidth="1"/>
    <col min="6" max="6" width="10.7109375" style="420" customWidth="1"/>
    <col min="7" max="7" width="10.42578125" style="420" customWidth="1"/>
    <col min="8" max="8" width="10.7109375" style="420" customWidth="1"/>
    <col min="9" max="9" width="10.28515625" style="420" customWidth="1"/>
    <col min="10" max="10" width="11.85546875" style="420" customWidth="1"/>
    <col min="11" max="11" width="9.140625" style="420" customWidth="1"/>
    <col min="12" max="12" width="18.42578125" style="420" customWidth="1"/>
    <col min="13" max="13" width="3" style="420" customWidth="1"/>
    <col min="14" max="16384" width="9.140625" style="420"/>
  </cols>
  <sheetData>
    <row r="1" spans="2:15" ht="42.75" customHeight="1"/>
    <row r="2" spans="2:15" ht="45" customHeight="1"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</row>
    <row r="3" spans="2:15" ht="23.25">
      <c r="B3" s="421" t="s">
        <v>574</v>
      </c>
      <c r="C3" s="419"/>
      <c r="D3" s="419"/>
      <c r="E3" s="419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19"/>
      <c r="G3" s="419"/>
      <c r="H3" s="419"/>
      <c r="I3" s="419"/>
      <c r="J3" s="419"/>
      <c r="K3" s="419"/>
      <c r="L3" s="419"/>
    </row>
    <row r="4" spans="2:15" ht="23.25">
      <c r="B4" s="421" t="s">
        <v>575</v>
      </c>
      <c r="C4" s="784" t="str">
        <f>"  /"&amp;Home!H9</f>
        <v xml:space="preserve">  /2559</v>
      </c>
      <c r="D4" s="784"/>
      <c r="E4" s="784"/>
      <c r="F4" s="421" t="s">
        <v>14</v>
      </c>
      <c r="G4" s="419" t="str">
        <f>Home!H7&amp;"  "&amp;Home!H8&amp;"   "&amp;Home!H9</f>
        <v>23  มีนาคม   2559</v>
      </c>
      <c r="H4" s="419"/>
      <c r="I4" s="419"/>
      <c r="J4" s="419"/>
      <c r="K4" s="419"/>
      <c r="L4" s="419"/>
      <c r="O4" s="420" t="s">
        <v>641</v>
      </c>
    </row>
    <row r="5" spans="2:15" ht="23.25">
      <c r="B5" s="421" t="s">
        <v>584</v>
      </c>
      <c r="C5" s="422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สุขศึกษาและพลศึกษา  ชั้นประถมศึกษาปีที่ 4</v>
      </c>
      <c r="D5" s="422"/>
      <c r="E5" s="422"/>
      <c r="F5" s="422"/>
      <c r="G5" s="422"/>
      <c r="H5" s="422"/>
      <c r="I5" s="422"/>
      <c r="J5" s="422"/>
      <c r="K5" s="422"/>
      <c r="L5" s="422"/>
      <c r="O5" s="420" t="s">
        <v>642</v>
      </c>
    </row>
    <row r="6" spans="2:15" ht="30" customHeight="1">
      <c r="B6" s="419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5" ht="30" customHeight="1">
      <c r="B7" s="419"/>
      <c r="C7" s="419"/>
      <c r="D7" s="419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19"/>
      <c r="F7" s="419"/>
      <c r="G7" s="419"/>
      <c r="H7" s="419"/>
      <c r="I7" s="419"/>
      <c r="J7" s="419"/>
      <c r="K7" s="419"/>
      <c r="L7" s="419"/>
    </row>
    <row r="8" spans="2:15" ht="21" customHeight="1">
      <c r="B8" s="419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สุขศึกษาและพลศึกษา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</row>
    <row r="9" spans="2:15">
      <c r="B9" s="419" t="str">
        <f>"ชั้น"&amp;Home!E9&amp;"  ปีการศึกษา "&amp;Home!H5&amp;"  นั้น"</f>
        <v>ชั้นประถมศึกษาปีที่ 4  ปีการศึกษา 2558  นั้น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</row>
    <row r="10" spans="2:15">
      <c r="B10" s="419"/>
      <c r="C10" s="419"/>
      <c r="D10" s="419" t="s">
        <v>633</v>
      </c>
      <c r="E10" s="419"/>
      <c r="F10" s="419"/>
      <c r="G10" s="419"/>
      <c r="H10" s="419"/>
      <c r="I10" s="419"/>
      <c r="J10" s="419"/>
      <c r="K10" s="419"/>
      <c r="L10" s="419"/>
    </row>
    <row r="11" spans="2:15">
      <c r="B11" s="419" t="s">
        <v>634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</row>
    <row r="12" spans="2:15">
      <c r="B12" s="419" t="s">
        <v>585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</row>
    <row r="13" spans="2:15">
      <c r="B13" s="419" t="s">
        <v>610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</row>
    <row r="14" spans="2:15">
      <c r="B14" s="419" t="s">
        <v>611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</row>
    <row r="15" spans="2:15" ht="30" customHeight="1">
      <c r="B15" s="419"/>
      <c r="C15" s="419"/>
      <c r="D15" s="419" t="s">
        <v>586</v>
      </c>
      <c r="E15" s="419"/>
      <c r="F15" s="419"/>
      <c r="G15" s="419"/>
      <c r="H15" s="419"/>
      <c r="I15" s="419"/>
      <c r="J15" s="419"/>
      <c r="K15" s="419"/>
      <c r="L15" s="419"/>
    </row>
    <row r="16" spans="2:15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</row>
    <row r="17" spans="2:12"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419"/>
    </row>
    <row r="18" spans="2:12" ht="23.25" customHeight="1">
      <c r="B18" s="419"/>
      <c r="C18" s="419"/>
      <c r="D18" s="784" t="str">
        <f>"("&amp;Home!E15&amp;")"</f>
        <v>(นางสาวรอมละห์  สาอิ)</v>
      </c>
      <c r="E18" s="784"/>
      <c r="F18" s="784"/>
      <c r="G18" s="784"/>
      <c r="H18" s="784"/>
      <c r="I18" s="784"/>
      <c r="J18" s="784"/>
      <c r="K18" s="784"/>
      <c r="L18" s="419"/>
    </row>
    <row r="19" spans="2:12">
      <c r="B19" s="419"/>
      <c r="C19" s="419"/>
      <c r="D19" s="784" t="str">
        <f>"ตำแหน่ง  "&amp;Home!H14&amp;" โรงเรียน"&amp;Home!E3</f>
        <v>ตำแหน่ง  ครู โรงเรียนบ้านหนองขามนาดี</v>
      </c>
      <c r="E19" s="784"/>
      <c r="F19" s="784"/>
      <c r="G19" s="784"/>
      <c r="H19" s="784"/>
      <c r="I19" s="784"/>
      <c r="J19" s="784"/>
      <c r="K19" s="784"/>
      <c r="L19" s="419"/>
    </row>
    <row r="20" spans="2:12">
      <c r="B20" s="419"/>
      <c r="C20" s="419"/>
      <c r="D20" s="419"/>
      <c r="E20" s="419"/>
      <c r="F20" s="419"/>
      <c r="G20" s="419"/>
      <c r="H20" s="419"/>
      <c r="I20" s="419"/>
      <c r="J20" s="419"/>
      <c r="K20" s="419"/>
      <c r="L20" s="419"/>
    </row>
    <row r="21" spans="2:12"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</row>
    <row r="22" spans="2:12"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</row>
    <row r="23" spans="2:12"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</row>
    <row r="24" spans="2:12"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</row>
    <row r="25" spans="2:12"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</row>
    <row r="26" spans="2:12"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</row>
    <row r="27" spans="2:12"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</row>
    <row r="28" spans="2:12"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</row>
    <row r="29" spans="2:12">
      <c r="B29" s="419"/>
      <c r="C29" s="419"/>
      <c r="D29" s="419"/>
      <c r="E29" s="419"/>
      <c r="F29" s="419"/>
      <c r="G29" s="419"/>
      <c r="H29" s="419"/>
      <c r="I29" s="419"/>
      <c r="J29" s="419"/>
      <c r="K29" s="419"/>
      <c r="L29" s="419"/>
    </row>
    <row r="30" spans="2:12"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</row>
    <row r="31" spans="2:12"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</row>
    <row r="32" spans="2:12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workbookViewId="0">
      <selection activeCell="E18" sqref="E18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4" t="s">
        <v>2252</v>
      </c>
      <c r="C1" s="90"/>
      <c r="D1" s="90"/>
      <c r="E1" s="90"/>
      <c r="F1" s="90"/>
      <c r="G1" s="90"/>
      <c r="H1" s="562" t="s">
        <v>638</v>
      </c>
      <c r="I1" s="562"/>
      <c r="J1" s="562"/>
      <c r="K1" s="562"/>
      <c r="L1" s="90"/>
      <c r="M1" s="90"/>
      <c r="N1" s="90"/>
      <c r="O1" s="90"/>
    </row>
    <row r="2" spans="1:15" ht="26.25" customHeight="1">
      <c r="A2" s="90"/>
      <c r="B2" s="90"/>
      <c r="C2" s="90"/>
      <c r="D2" s="288" t="s">
        <v>471</v>
      </c>
      <c r="E2" s="287" t="s">
        <v>531</v>
      </c>
      <c r="F2" s="401" t="s">
        <v>648</v>
      </c>
      <c r="G2" s="402"/>
      <c r="H2" s="314"/>
      <c r="I2" s="424" t="s">
        <v>590</v>
      </c>
      <c r="J2" s="425"/>
      <c r="K2" s="426"/>
      <c r="L2" s="90"/>
      <c r="M2" s="90"/>
      <c r="N2" s="90"/>
      <c r="O2" s="90"/>
    </row>
    <row r="3" spans="1:15" ht="19.5" customHeight="1">
      <c r="A3" s="90"/>
      <c r="B3" s="528" t="s">
        <v>2194</v>
      </c>
      <c r="C3" s="90"/>
      <c r="D3" s="272" t="s">
        <v>53</v>
      </c>
      <c r="E3" s="532" t="str">
        <f>IF(B3="","",VLOOKUP(B3,mempp5before,3,FALSE))</f>
        <v>บ้านหนองขามนาดี</v>
      </c>
      <c r="F3" s="17"/>
      <c r="G3" s="272" t="s">
        <v>95</v>
      </c>
      <c r="H3" s="400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3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 t="s">
        <v>298</v>
      </c>
      <c r="I4" s="22"/>
      <c r="J4" s="423" t="s">
        <v>587</v>
      </c>
      <c r="K4" s="423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5" t="s">
        <v>74</v>
      </c>
      <c r="E5" s="533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3" t="s">
        <v>589</v>
      </c>
      <c r="K5" s="423" t="s">
        <v>480</v>
      </c>
      <c r="L5" s="90"/>
      <c r="M5" s="90"/>
      <c r="N5" s="90"/>
      <c r="O5" s="90"/>
    </row>
    <row r="6" spans="1:15" ht="19.5" customHeight="1">
      <c r="A6" s="90"/>
      <c r="B6" s="526"/>
      <c r="C6" s="90"/>
      <c r="D6" s="545" t="s">
        <v>75</v>
      </c>
      <c r="E6" s="533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5" t="s">
        <v>54</v>
      </c>
      <c r="E7" s="534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4"/>
      <c r="C9" s="90"/>
      <c r="D9" s="272" t="s">
        <v>78</v>
      </c>
      <c r="E9" s="20" t="s">
        <v>112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4"/>
      <c r="C10" s="90"/>
      <c r="D10" s="272" t="s">
        <v>77</v>
      </c>
      <c r="E10" s="20" t="s">
        <v>89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4"/>
      <c r="C11" s="91"/>
      <c r="D11" s="272" t="s">
        <v>55</v>
      </c>
      <c r="E11" s="20" t="s">
        <v>89</v>
      </c>
      <c r="F11" s="17"/>
      <c r="G11" s="272" t="s">
        <v>57</v>
      </c>
      <c r="H11" s="20">
        <v>80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2299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18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2253</v>
      </c>
      <c r="F15" s="19"/>
      <c r="G15" s="337">
        <f>เกณฑ์!F4</f>
        <v>80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2356</v>
      </c>
      <c r="F16" s="19"/>
      <c r="G16" s="337">
        <f>เกณฑ์!F5</f>
        <v>20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2346</v>
      </c>
      <c r="F17" s="19"/>
      <c r="G17" s="412"/>
      <c r="H17" s="413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2254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2255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63" t="s">
        <v>315</v>
      </c>
      <c r="E23" s="563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3" t="s">
        <v>532</v>
      </c>
      <c r="F26" s="266"/>
      <c r="G26" s="313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3" t="s">
        <v>533</v>
      </c>
      <c r="F27" s="266"/>
      <c r="G27" s="313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3" t="s">
        <v>537</v>
      </c>
      <c r="F28" s="266"/>
      <c r="G28" s="313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8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7"/>
      <c r="O34" s="527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7"/>
      <c r="O35" s="527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7"/>
      <c r="O36" s="527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7"/>
      <c r="O37" s="527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7"/>
      <c r="O38" s="527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7"/>
      <c r="O39" s="527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7"/>
      <c r="O40" s="527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85" t="s">
        <v>632</v>
      </c>
      <c r="M1" s="785"/>
      <c r="N1" s="785"/>
      <c r="O1" s="785"/>
      <c r="P1" s="785"/>
      <c r="Q1" s="785"/>
      <c r="R1" s="785"/>
      <c r="S1" s="785"/>
      <c r="T1" s="785"/>
      <c r="U1" s="475"/>
      <c r="V1" s="171"/>
    </row>
    <row r="2" spans="2:24" ht="28.5" customHeight="1">
      <c r="B2" s="128"/>
      <c r="C2" s="128"/>
      <c r="D2" s="794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สุขศึกษาและพลศึกษา  รหัสวิชา พ 14101  ชั้นประถมศึกษาปีที่ 4  ปีการศึกษา 2558</v>
      </c>
      <c r="E2" s="794"/>
      <c r="F2" s="794"/>
      <c r="G2" s="794"/>
      <c r="H2" s="794"/>
      <c r="I2" s="794"/>
      <c r="J2" s="794"/>
      <c r="K2" s="794"/>
      <c r="L2" s="794"/>
      <c r="M2" s="794"/>
      <c r="N2" s="796" t="str">
        <f>D2</f>
        <v>ประกาศผลการประเมินรายวิชา  สุขศึกษาและพลศึกษา  รหัสวิชา พ 14101  ชั้นประถมศึกษาปีที่ 4  ปีการศึกษา 2558</v>
      </c>
      <c r="O2" s="796"/>
      <c r="P2" s="796"/>
      <c r="Q2" s="796"/>
      <c r="R2" s="796"/>
      <c r="S2" s="796"/>
      <c r="T2" s="796"/>
      <c r="U2" s="796"/>
      <c r="V2" s="796"/>
      <c r="W2" s="796"/>
    </row>
    <row r="3" spans="2:24" ht="20.25" customHeight="1">
      <c r="B3" s="128"/>
      <c r="C3" s="129"/>
      <c r="D3" s="795" t="s">
        <v>314</v>
      </c>
      <c r="E3" s="795"/>
      <c r="F3" s="795"/>
      <c r="G3" s="795"/>
      <c r="H3" s="795"/>
      <c r="I3" s="795"/>
      <c r="J3" s="795"/>
      <c r="K3" s="795"/>
      <c r="L3" s="795"/>
      <c r="M3" s="795"/>
      <c r="N3" s="795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5"/>
      <c r="P3" s="795"/>
      <c r="Q3" s="795"/>
      <c r="R3" s="795"/>
      <c r="S3" s="795"/>
      <c r="T3" s="795"/>
      <c r="U3" s="795"/>
      <c r="V3" s="795"/>
      <c r="W3" s="795"/>
    </row>
    <row r="4" spans="2:24" s="126" customFormat="1" ht="20.25" customHeight="1">
      <c r="B4" s="786" t="s">
        <v>0</v>
      </c>
      <c r="C4" s="787" t="s">
        <v>20</v>
      </c>
      <c r="D4" s="786" t="s">
        <v>17</v>
      </c>
      <c r="E4" s="432" t="s">
        <v>6</v>
      </c>
      <c r="F4" s="432" t="s">
        <v>6</v>
      </c>
      <c r="G4" s="790" t="s">
        <v>613</v>
      </c>
      <c r="H4" s="791"/>
      <c r="I4" s="793" t="s">
        <v>295</v>
      </c>
      <c r="J4" s="793"/>
      <c r="K4" s="793"/>
      <c r="L4" s="793"/>
      <c r="M4" s="793"/>
      <c r="N4" s="793" t="s">
        <v>63</v>
      </c>
      <c r="O4" s="793"/>
      <c r="P4" s="793"/>
      <c r="Q4" s="793"/>
      <c r="R4" s="793"/>
      <c r="S4" s="793"/>
      <c r="T4" s="793"/>
      <c r="U4" s="793"/>
      <c r="V4" s="793"/>
      <c r="W4" s="793"/>
      <c r="X4" s="127"/>
    </row>
    <row r="5" spans="2:24" s="126" customFormat="1" ht="20.25" customHeight="1">
      <c r="B5" s="786"/>
      <c r="C5" s="788"/>
      <c r="D5" s="786"/>
      <c r="E5" s="433" t="s">
        <v>612</v>
      </c>
      <c r="F5" s="433" t="s">
        <v>626</v>
      </c>
      <c r="G5" s="487" t="s">
        <v>6</v>
      </c>
      <c r="H5" s="792" t="s">
        <v>627</v>
      </c>
      <c r="I5" s="486" t="s">
        <v>136</v>
      </c>
      <c r="J5" s="486" t="s">
        <v>296</v>
      </c>
      <c r="K5" s="486" t="s">
        <v>137</v>
      </c>
      <c r="L5" s="486" t="s">
        <v>5</v>
      </c>
      <c r="M5" s="792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2" t="s">
        <v>61</v>
      </c>
      <c r="X5" s="127"/>
    </row>
    <row r="6" spans="2:24" s="126" customFormat="1" ht="20.25" customHeight="1">
      <c r="B6" s="786"/>
      <c r="C6" s="789"/>
      <c r="D6" s="786"/>
      <c r="E6" s="434">
        <v>100</v>
      </c>
      <c r="F6" s="434">
        <v>100</v>
      </c>
      <c r="G6" s="488">
        <v>100</v>
      </c>
      <c r="H6" s="792"/>
      <c r="I6" s="131" t="s">
        <v>530</v>
      </c>
      <c r="J6" s="131" t="s">
        <v>530</v>
      </c>
      <c r="K6" s="131" t="s">
        <v>530</v>
      </c>
      <c r="L6" s="131" t="s">
        <v>297</v>
      </c>
      <c r="M6" s="792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2"/>
      <c r="X6" s="127"/>
    </row>
    <row r="7" spans="2:24" s="125" customFormat="1" ht="15.75" customHeight="1">
      <c r="B7" s="301">
        <v>1</v>
      </c>
      <c r="C7" s="302">
        <f>IF(นักเรียน!C6="","",นักเรียน!C6)</f>
        <v>3154</v>
      </c>
      <c r="D7" s="303" t="str">
        <f>IF(นักเรียน!E6="","",นักเรียน!E6)</f>
        <v>เด็กชายศิวัฒน์  สาชิน</v>
      </c>
      <c r="E7" s="302">
        <f>IF(OR(นักเรียน!Q6="ออก",คะแนน1!BA6=""),"",คะแนน1!BA6)</f>
        <v>70</v>
      </c>
      <c r="F7" s="302">
        <f>IF(OR(นักเรียน!Q6="ออก",คะแนน2!BA6=""),"",คะแนน2!BA6)</f>
        <v>73</v>
      </c>
      <c r="G7" s="304">
        <f>IF(OR(นักเรียน!Q6="ออก",คะแนน2!BB6=""),"",คะแนน2!BB6)</f>
        <v>72</v>
      </c>
      <c r="H7" s="305" t="str">
        <f>IF(คะแนน2!BC6="","",คะแนน2!BC6)</f>
        <v>3</v>
      </c>
      <c r="I7" s="301">
        <f>IF(OR(นักเรียน!Q6="ออก",คิดวิเคราะห์รายข้อ!I6=""),"",คิดวิเคราะห์รายข้อ!I6)</f>
        <v>70</v>
      </c>
      <c r="J7" s="301">
        <f>IF(OR(นักเรียน!Q6="ออก",คิดวิเคราะห์รายข้อ!N6=""),"",คิดวิเคราะห์รายข้อ!N6)</f>
        <v>68</v>
      </c>
      <c r="K7" s="301">
        <f>IF(OR(นักเรียน!Q6="ออก",คิดวิเคราะห์รายข้อ!R6=""),"",คิดวิเคราะห์รายข้อ!R6)</f>
        <v>50</v>
      </c>
      <c r="L7" s="304">
        <f>คิดวิเคราะห์!L6</f>
        <v>63</v>
      </c>
      <c r="M7" s="306" t="str">
        <f>คิดวิเคราะห์!N6</f>
        <v>ผ่าน</v>
      </c>
      <c r="N7" s="304">
        <f>IF(OR(นักเรียน!Q6="ออก",คุณลักษณะรายข้อ!K6=""),"",คุณลักษณะรายข้อ!K6)</f>
        <v>75</v>
      </c>
      <c r="O7" s="304">
        <f>IF(OR(นักเรียน!Q6="ออก",คุณลักษณะรายข้อ!P6=""),"",คุณลักษณะรายข้อ!P6)</f>
        <v>65</v>
      </c>
      <c r="P7" s="307">
        <f>IF(OR(นักเรียน!Q6="ออก",คุณลักษณะรายข้อ!T6=""),"",คุณลักษณะรายข้อ!T6)</f>
        <v>70</v>
      </c>
      <c r="Q7" s="304">
        <f>IF(OR(นักเรียน!Q6="ออก",คุณลักษณะรายข้อ!Y6=""),"",คุณลักษณะรายข้อ!Y6)</f>
        <v>70</v>
      </c>
      <c r="R7" s="304">
        <f>IF(OR(นักเรียน!Q6="ออก",คุณลักษณะรายข้อ!AD6=""),"",คุณลักษณะรายข้อ!AD6)</f>
        <v>70</v>
      </c>
      <c r="S7" s="304">
        <f>IF(OR(นักเรียน!Q6="ออก",คุณลักษณะรายข้อ!AI6=""),"",คุณลักษณะรายข้อ!AI6)</f>
        <v>70</v>
      </c>
      <c r="T7" s="304">
        <f>IF(OR(นักเรียน!Q6="ออก",คุณลักษณะรายข้อ!AO6=""),"",คุณลักษณะรายข้อ!AO6)</f>
        <v>70</v>
      </c>
      <c r="U7" s="304">
        <f>IF(OR(นักเรียน!Q6="ออก",คุณลักษณะรายข้อ!AT6=""),"",คุณลักษณะรายข้อ!AT6)</f>
        <v>65</v>
      </c>
      <c r="V7" s="304">
        <f>คุณลักษณะ!Y6</f>
        <v>70</v>
      </c>
      <c r="W7" s="304" t="str">
        <f>คุณลักษณะ!AA6</f>
        <v>ดี</v>
      </c>
      <c r="X7" s="127"/>
    </row>
    <row r="8" spans="2:24" s="125" customFormat="1" ht="15.75" customHeight="1">
      <c r="B8" s="295">
        <v>2</v>
      </c>
      <c r="C8" s="296">
        <f>IF(นักเรียน!C7="","",นักเรียน!C7)</f>
        <v>3155</v>
      </c>
      <c r="D8" s="297" t="str">
        <f>IF(นักเรียน!E7="","",นักเรียน!E7)</f>
        <v>เด็กชายคฑาวุธ  ยั่งยืน</v>
      </c>
      <c r="E8" s="302">
        <f>IF(OR(นักเรียน!Q7="ออก",คะแนน1!BA7=""),"",คะแนน1!BA7)</f>
        <v>78</v>
      </c>
      <c r="F8" s="302">
        <f>IF(OR(นักเรียน!Q7="ออก",คะแนน2!BA7=""),"",คะแนน2!BA7)</f>
        <v>85</v>
      </c>
      <c r="G8" s="304">
        <f>IF(OR(นักเรียน!Q7="ออก",คะแนน2!BB7=""),"",คะแนน2!BB7)</f>
        <v>82</v>
      </c>
      <c r="H8" s="299" t="str">
        <f>IF(คะแนน2!BC7="","",คะแนน2!BC7)</f>
        <v>4</v>
      </c>
      <c r="I8" s="301">
        <f>IF(OR(นักเรียน!Q7="ออก",คิดวิเคราะห์รายข้อ!I7=""),"",คิดวิเคราะห์รายข้อ!I7)</f>
        <v>83</v>
      </c>
      <c r="J8" s="301">
        <f>IF(OR(นักเรียน!Q7="ออก",คิดวิเคราะห์รายข้อ!N7=""),"",คิดวิเคราะห์รายข้อ!N7)</f>
        <v>78</v>
      </c>
      <c r="K8" s="301">
        <f>IF(OR(นักเรียน!Q7="ออก",คิดวิเคราะห์รายข้อ!R7=""),"",คิดวิเคราะห์รายข้อ!R7)</f>
        <v>63</v>
      </c>
      <c r="L8" s="298">
        <f>คิดวิเคราะห์!L7</f>
        <v>75</v>
      </c>
      <c r="M8" s="300" t="str">
        <f>คิดวิเคราะห์!N7</f>
        <v>ดี</v>
      </c>
      <c r="N8" s="304">
        <f>IF(OR(นักเรียน!Q7="ออก",คุณลักษณะรายข้อ!K7=""),"",คุณลักษณะรายข้อ!K7)</f>
        <v>85</v>
      </c>
      <c r="O8" s="304">
        <f>IF(OR(นักเรียน!Q7="ออก",คุณลักษณะรายข้อ!P7=""),"",คุณลักษณะรายข้อ!P7)</f>
        <v>75</v>
      </c>
      <c r="P8" s="307">
        <f>IF(OR(นักเรียน!Q7="ออก",คุณลักษณะรายข้อ!T7=""),"",คุณลักษณะรายข้อ!T7)</f>
        <v>80</v>
      </c>
      <c r="Q8" s="304">
        <f>IF(OR(นักเรียน!Q7="ออก",คุณลักษณะรายข้อ!Y7=""),"",คุณลักษณะรายข้อ!Y7)</f>
        <v>80</v>
      </c>
      <c r="R8" s="304">
        <f>IF(OR(นักเรียน!Q7="ออก",คุณลักษณะรายข้อ!AD7=""),"",คุณลักษณะรายข้อ!AD7)</f>
        <v>80</v>
      </c>
      <c r="S8" s="304">
        <f>IF(OR(นักเรียน!Q7="ออก",คุณลักษณะรายข้อ!AI7=""),"",คุณลักษณะรายข้อ!AI7)</f>
        <v>85</v>
      </c>
      <c r="T8" s="304">
        <f>IF(OR(นักเรียน!Q7="ออก",คุณลักษณะรายข้อ!AO7=""),"",คุณลักษณะรายข้อ!AO7)</f>
        <v>83</v>
      </c>
      <c r="U8" s="304">
        <f>IF(OR(นักเรียน!Q7="ออก",คุณลักษณะรายข้อ!AT7=""),"",คุณลักษณะรายข้อ!AT7)</f>
        <v>80</v>
      </c>
      <c r="V8" s="298">
        <f>คุณลักษณะ!Y7</f>
        <v>82</v>
      </c>
      <c r="W8" s="298" t="str">
        <f>คุณลักษณะ!AA7</f>
        <v>ดีเยี่ยม</v>
      </c>
      <c r="X8" s="127"/>
    </row>
    <row r="9" spans="2:24" s="125" customFormat="1" ht="15.75" customHeight="1">
      <c r="B9" s="295">
        <v>3</v>
      </c>
      <c r="C9" s="296">
        <f>IF(นักเรียน!C8="","",นักเรียน!C8)</f>
        <v>3156</v>
      </c>
      <c r="D9" s="297" t="str">
        <f>IF(นักเรียน!E8="","",นักเรียน!E8)</f>
        <v>เด็กชายเอกรัตน์  เครือไชย</v>
      </c>
      <c r="E9" s="302">
        <f>IF(OR(นักเรียน!Q8="ออก",คะแนน1!BA8=""),"",คะแนน1!BA8)</f>
        <v>77</v>
      </c>
      <c r="F9" s="302">
        <f>IF(OR(นักเรียน!Q8="ออก",คะแนน2!BA8=""),"",คะแนน2!BA8)</f>
        <v>74</v>
      </c>
      <c r="G9" s="304">
        <f>IF(OR(นักเรียน!Q8="ออก",คะแนน2!BB8=""),"",คะแนน2!BB8)</f>
        <v>76</v>
      </c>
      <c r="H9" s="299" t="str">
        <f>IF(คะแนน2!BC8="","",คะแนน2!BC8)</f>
        <v>3.5</v>
      </c>
      <c r="I9" s="301">
        <f>IF(OR(นักเรียน!Q8="ออก",คิดวิเคราะห์รายข้อ!I8=""),"",คิดวิเคราะห์รายข้อ!I8)</f>
        <v>83</v>
      </c>
      <c r="J9" s="301">
        <f>IF(OR(นักเรียน!Q8="ออก",คิดวิเคราะห์รายข้อ!N8=""),"",คิดวิเคราะห์รายข้อ!N8)</f>
        <v>88</v>
      </c>
      <c r="K9" s="301">
        <f>IF(OR(นักเรียน!Q8="ออก",คิดวิเคราะห์รายข้อ!R8=""),"",คิดวิเคราะห์รายข้อ!R8)</f>
        <v>60</v>
      </c>
      <c r="L9" s="298">
        <f>คิดวิเคราะห์!L8</f>
        <v>78</v>
      </c>
      <c r="M9" s="300" t="str">
        <f>คิดวิเคราะห์!N8</f>
        <v>ดี</v>
      </c>
      <c r="N9" s="304">
        <f>IF(OR(นักเรียน!Q8="ออก",คุณลักษณะรายข้อ!K8=""),"",คุณลักษณะรายข้อ!K8)</f>
        <v>80</v>
      </c>
      <c r="O9" s="304">
        <f>IF(OR(นักเรียน!Q8="ออก",คุณลักษณะรายข้อ!P8=""),"",คุณลักษณะรายข้อ!P8)</f>
        <v>80</v>
      </c>
      <c r="P9" s="307">
        <f>IF(OR(นักเรียน!Q8="ออก",คุณลักษณะรายข้อ!T8=""),"",คุณลักษณะรายข้อ!T8)</f>
        <v>80</v>
      </c>
      <c r="Q9" s="304">
        <f>IF(OR(นักเรียน!Q8="ออก",คุณลักษณะรายข้อ!Y8=""),"",คุณลักษณะรายข้อ!Y8)</f>
        <v>90</v>
      </c>
      <c r="R9" s="304">
        <f>IF(OR(นักเรียน!Q8="ออก",คุณลักษณะรายข้อ!AD8=""),"",คุณลักษณะรายข้อ!AD8)</f>
        <v>80</v>
      </c>
      <c r="S9" s="304">
        <f>IF(OR(นักเรียน!Q8="ออก",คุณลักษณะรายข้อ!AI8=""),"",คุณลักษณะรายข้อ!AI8)</f>
        <v>80</v>
      </c>
      <c r="T9" s="304">
        <f>IF(OR(นักเรียน!Q8="ออก",คุณลักษณะรายข้อ!AO8=""),"",คุณลักษณะรายข้อ!AO8)</f>
        <v>80</v>
      </c>
      <c r="U9" s="304">
        <f>IF(OR(นักเรียน!Q8="ออก",คุณลักษณะรายข้อ!AT8=""),"",คุณลักษณะรายข้อ!AT8)</f>
        <v>80</v>
      </c>
      <c r="V9" s="298">
        <f>คุณลักษณะ!Y8</f>
        <v>81</v>
      </c>
      <c r="W9" s="298" t="str">
        <f>คุณลักษณะ!AA8</f>
        <v>ดีเยี่ยม</v>
      </c>
      <c r="X9" s="127"/>
    </row>
    <row r="10" spans="2:24" s="125" customFormat="1" ht="15.75" customHeight="1">
      <c r="B10" s="295">
        <v>4</v>
      </c>
      <c r="C10" s="296">
        <f>IF(นักเรียน!C9="","",นักเรียน!C9)</f>
        <v>3157</v>
      </c>
      <c r="D10" s="297" t="str">
        <f>IF(นักเรียน!E9="","",นักเรียน!E9)</f>
        <v>เด็กชายพงศธร  ทศพิมพ์</v>
      </c>
      <c r="E10" s="302">
        <f>IF(OR(นักเรียน!Q9="ออก",คะแนน1!BA9=""),"",คะแนน1!BA9)</f>
        <v>71</v>
      </c>
      <c r="F10" s="302">
        <f>IF(OR(นักเรียน!Q9="ออก",คะแนน2!BA9=""),"",คะแนน2!BA9)</f>
        <v>74</v>
      </c>
      <c r="G10" s="304">
        <f>IF(OR(นักเรียน!Q9="ออก",คะแนน2!BB9=""),"",คะแนน2!BB9)</f>
        <v>73</v>
      </c>
      <c r="H10" s="299" t="str">
        <f>IF(คะแนน2!BC9="","",คะแนน2!BC9)</f>
        <v>3</v>
      </c>
      <c r="I10" s="301">
        <f>IF(OR(นักเรียน!Q9="ออก",คิดวิเคราะห์รายข้อ!I9=""),"",คิดวิเคราะห์รายข้อ!I9)</f>
        <v>67</v>
      </c>
      <c r="J10" s="301">
        <f>IF(OR(นักเรียน!Q9="ออก",คิดวิเคราะห์รายข้อ!N9=""),"",คิดวิเคราะห์รายข้อ!N9)</f>
        <v>65</v>
      </c>
      <c r="K10" s="301">
        <f>IF(OR(นักเรียน!Q9="ออก",คิดวิเคราะห์รายข้อ!R9=""),"",คิดวิเคราะห์รายข้อ!R9)</f>
        <v>50</v>
      </c>
      <c r="L10" s="298">
        <f>คิดวิเคราะห์!L9</f>
        <v>61</v>
      </c>
      <c r="M10" s="300" t="str">
        <f>คิดวิเคราะห์!N9</f>
        <v>ผ่าน</v>
      </c>
      <c r="N10" s="304">
        <f>IF(OR(นักเรียน!Q9="ออก",คุณลักษณะรายข้อ!K9=""),"",คุณลักษณะรายข้อ!K9)</f>
        <v>78</v>
      </c>
      <c r="O10" s="304">
        <f>IF(OR(นักเรียน!Q9="ออก",คุณลักษณะรายข้อ!P9=""),"",คุณลักษณะรายข้อ!P9)</f>
        <v>75</v>
      </c>
      <c r="P10" s="307">
        <f>IF(OR(นักเรียน!Q9="ออก",คุณลักษณะรายข้อ!T9=""),"",คุณลักษณะรายข้อ!T9)</f>
        <v>70</v>
      </c>
      <c r="Q10" s="304">
        <f>IF(OR(นักเรียน!Q9="ออก",คุณลักษณะรายข้อ!Y9=""),"",คุณลักษณะรายข้อ!Y9)</f>
        <v>80</v>
      </c>
      <c r="R10" s="304">
        <f>IF(OR(นักเรียน!Q9="ออก",คุณลักษณะรายข้อ!AD9=""),"",คุณลักษณะรายข้อ!AD9)</f>
        <v>70</v>
      </c>
      <c r="S10" s="304">
        <f>IF(OR(นักเรียน!Q9="ออก",คุณลักษณะรายข้อ!AI9=""),"",คุณลักษณะรายข้อ!AI9)</f>
        <v>75</v>
      </c>
      <c r="T10" s="304">
        <f>IF(OR(นักเรียน!Q9="ออก",คุณลักษณะรายข้อ!AO9=""),"",คุณลักษณะรายข้อ!AO9)</f>
        <v>73</v>
      </c>
      <c r="U10" s="304">
        <f>IF(OR(นักเรียน!Q9="ออก",คุณลักษณะรายข้อ!AT9=""),"",คุณลักษณะรายข้อ!AT9)</f>
        <v>80</v>
      </c>
      <c r="V10" s="298">
        <f>คุณลักษณะ!Y9</f>
        <v>76</v>
      </c>
      <c r="W10" s="298" t="str">
        <f>คุณลักษณะ!AA9</f>
        <v>ดี</v>
      </c>
      <c r="X10" s="127"/>
    </row>
    <row r="11" spans="2:24" s="125" customFormat="1" ht="15.75" customHeight="1">
      <c r="B11" s="295">
        <v>5</v>
      </c>
      <c r="C11" s="296">
        <f>IF(นักเรียน!C10="","",นักเรียน!C10)</f>
        <v>3158</v>
      </c>
      <c r="D11" s="297" t="str">
        <f>IF(นักเรียน!E10="","",นักเรียน!E10)</f>
        <v>เด็กชายอัครพล  เสาะโชค</v>
      </c>
      <c r="E11" s="302">
        <f>IF(OR(นักเรียน!Q10="ออก",คะแนน1!BA10=""),"",คะแนน1!BA10)</f>
        <v>65</v>
      </c>
      <c r="F11" s="302">
        <f>IF(OR(นักเรียน!Q10="ออก",คะแนน2!BA10=""),"",คะแนน2!BA10)</f>
        <v>74</v>
      </c>
      <c r="G11" s="304">
        <f>IF(OR(นักเรียน!Q10="ออก",คะแนน2!BB10=""),"",คะแนน2!BB10)</f>
        <v>70</v>
      </c>
      <c r="H11" s="299" t="str">
        <f>IF(คะแนน2!BC10="","",คะแนน2!BC10)</f>
        <v>3</v>
      </c>
      <c r="I11" s="301">
        <f>IF(OR(นักเรียน!Q10="ออก",คิดวิเคราะห์รายข้อ!I10=""),"",คิดวิเคราะห์รายข้อ!I10)</f>
        <v>70</v>
      </c>
      <c r="J11" s="301">
        <f>IF(OR(นักเรียน!Q10="ออก",คิดวิเคราะห์รายข้อ!N10=""),"",คิดวิเคราะห์รายข้อ!N10)</f>
        <v>65</v>
      </c>
      <c r="K11" s="301">
        <f>IF(OR(นักเรียน!Q10="ออก",คิดวิเคราะห์รายข้อ!R10=""),"",คิดวิเคราะห์รายข้อ!R10)</f>
        <v>50</v>
      </c>
      <c r="L11" s="298">
        <f>คิดวิเคราะห์!L10</f>
        <v>62</v>
      </c>
      <c r="M11" s="300" t="str">
        <f>คิดวิเคราะห์!N10</f>
        <v>ผ่าน</v>
      </c>
      <c r="N11" s="304">
        <f>IF(OR(นักเรียน!Q10="ออก",คุณลักษณะรายข้อ!K10=""),"",คุณลักษณะรายข้อ!K10)</f>
        <v>78</v>
      </c>
      <c r="O11" s="304">
        <f>IF(OR(นักเรียน!Q10="ออก",คุณลักษณะรายข้อ!P10=""),"",คุณลักษณะรายข้อ!P10)</f>
        <v>75</v>
      </c>
      <c r="P11" s="307">
        <f>IF(OR(นักเรียน!Q10="ออก",คุณลักษณะรายข้อ!T10=""),"",คุณลักษณะรายข้อ!T10)</f>
        <v>80</v>
      </c>
      <c r="Q11" s="304">
        <f>IF(OR(นักเรียน!Q10="ออก",คุณลักษณะรายข้อ!Y10=""),"",คุณลักษณะรายข้อ!Y10)</f>
        <v>70</v>
      </c>
      <c r="R11" s="304">
        <f>IF(OR(นักเรียน!Q10="ออก",คุณลักษณะรายข้อ!AD10=""),"",คุณลักษณะรายข้อ!AD10)</f>
        <v>80</v>
      </c>
      <c r="S11" s="304">
        <f>IF(OR(นักเรียน!Q10="ออก",คุณลักษณะรายข้อ!AI10=""),"",คุณลักษณะรายข้อ!AI10)</f>
        <v>80</v>
      </c>
      <c r="T11" s="304">
        <f>IF(OR(นักเรียน!Q10="ออก",คุณลักษณะรายข้อ!AO10=""),"",คุณลักษณะรายข้อ!AO10)</f>
        <v>73</v>
      </c>
      <c r="U11" s="304">
        <f>IF(OR(นักเรียน!Q10="ออก",คุณลักษณะรายข้อ!AT10=""),"",คุณลักษณะรายข้อ!AT10)</f>
        <v>80</v>
      </c>
      <c r="V11" s="298">
        <f>คุณลักษณะ!Y10</f>
        <v>77</v>
      </c>
      <c r="W11" s="298" t="str">
        <f>คุณลักษณะ!AA10</f>
        <v>ดี</v>
      </c>
      <c r="X11" s="127"/>
    </row>
    <row r="12" spans="2:24" s="125" customFormat="1" ht="15.75" customHeight="1">
      <c r="B12" s="295">
        <v>6</v>
      </c>
      <c r="C12" s="296">
        <f>IF(นักเรียน!C11="","",นักเรียน!C11)</f>
        <v>3159</v>
      </c>
      <c r="D12" s="297" t="str">
        <f>IF(นักเรียน!E11="","",นักเรียน!E11)</f>
        <v>เด็กชายกิตติพงษ์  กาดนอก</v>
      </c>
      <c r="E12" s="302">
        <f>IF(OR(นักเรียน!Q11="ออก",คะแนน1!BA11=""),"",คะแนน1!BA11)</f>
        <v>71</v>
      </c>
      <c r="F12" s="302">
        <f>IF(OR(นักเรียน!Q11="ออก",คะแนน2!BA11=""),"",คะแนน2!BA11)</f>
        <v>71</v>
      </c>
      <c r="G12" s="304">
        <f>IF(OR(นักเรียน!Q11="ออก",คะแนน2!BB11=""),"",คะแนน2!BB11)</f>
        <v>71</v>
      </c>
      <c r="H12" s="299" t="str">
        <f>IF(คะแนน2!BC11="","",คะแนน2!BC11)</f>
        <v>3</v>
      </c>
      <c r="I12" s="301">
        <f>IF(OR(นักเรียน!Q11="ออก",คิดวิเคราะห์รายข้อ!I11=""),"",คิดวิเคราะห์รายข้อ!I11)</f>
        <v>83</v>
      </c>
      <c r="J12" s="301">
        <f>IF(OR(นักเรียน!Q11="ออก",คิดวิเคราะห์รายข้อ!N11=""),"",คิดวิเคราะห์รายข้อ!N11)</f>
        <v>65</v>
      </c>
      <c r="K12" s="301">
        <f>IF(OR(นักเรียน!Q11="ออก",คิดวิเคราะห์รายข้อ!R11=""),"",คิดวิเคราะห์รายข้อ!R11)</f>
        <v>50</v>
      </c>
      <c r="L12" s="298">
        <f>คิดวิเคราะห์!L11</f>
        <v>66</v>
      </c>
      <c r="M12" s="300" t="str">
        <f>คิดวิเคราะห์!N11</f>
        <v>ดี</v>
      </c>
      <c r="N12" s="304">
        <f>IF(OR(นักเรียน!Q11="ออก",คุณลักษณะรายข้อ!K11=""),"",คุณลักษณะรายข้อ!K11)</f>
        <v>73</v>
      </c>
      <c r="O12" s="304">
        <f>IF(OR(นักเรียน!Q11="ออก",คุณลักษณะรายข้อ!P11=""),"",คุณลักษณะรายข้อ!P11)</f>
        <v>80</v>
      </c>
      <c r="P12" s="307">
        <f>IF(OR(นักเรียน!Q11="ออก",คุณลักษณะรายข้อ!T11=""),"",คุณลักษณะรายข้อ!T11)</f>
        <v>70</v>
      </c>
      <c r="Q12" s="304">
        <f>IF(OR(นักเรียน!Q11="ออก",คุณลักษณะรายข้อ!Y11=""),"",คุณลักษณะรายข้อ!Y11)</f>
        <v>75</v>
      </c>
      <c r="R12" s="304">
        <f>IF(OR(นักเรียน!Q11="ออก",คุณลักษณะรายข้อ!AD11=""),"",คุณลักษณะรายข้อ!AD11)</f>
        <v>80</v>
      </c>
      <c r="S12" s="304">
        <f>IF(OR(นักเรียน!Q11="ออก",คุณลักษณะรายข้อ!AI11=""),"",คุณลักษณะรายข้อ!AI11)</f>
        <v>80</v>
      </c>
      <c r="T12" s="304">
        <f>IF(OR(นักเรียน!Q11="ออก",คุณลักษณะรายข้อ!AO11=""),"",คุณลักษณะรายข้อ!AO11)</f>
        <v>73</v>
      </c>
      <c r="U12" s="304">
        <f>IF(OR(นักเรียน!Q11="ออก",คุณลักษณะรายข้อ!AT11=""),"",คุณลักษณะรายข้อ!AT11)</f>
        <v>80</v>
      </c>
      <c r="V12" s="298">
        <f>คุณลักษณะ!Y11</f>
        <v>76</v>
      </c>
      <c r="W12" s="298" t="str">
        <f>คุณลักษณะ!AA11</f>
        <v>ดี</v>
      </c>
      <c r="X12" s="127"/>
    </row>
    <row r="13" spans="2:24" s="125" customFormat="1" ht="15.75" customHeight="1">
      <c r="B13" s="295">
        <v>7</v>
      </c>
      <c r="C13" s="296">
        <f>IF(นักเรียน!C12="","",นักเรียน!C12)</f>
        <v>3162</v>
      </c>
      <c r="D13" s="297" t="str">
        <f>IF(นักเรียน!E12="","",นักเรียน!E12)</f>
        <v>เด็กชายอรรถพร  วงษ์ชาลี</v>
      </c>
      <c r="E13" s="302">
        <f>IF(OR(นักเรียน!Q12="ออก",คะแนน1!BA12=""),"",คะแนน1!BA12)</f>
        <v>74</v>
      </c>
      <c r="F13" s="302">
        <f>IF(OR(นักเรียน!Q12="ออก",คะแนน2!BA12=""),"",คะแนน2!BA12)</f>
        <v>76</v>
      </c>
      <c r="G13" s="304">
        <f>IF(OR(นักเรียน!Q12="ออก",คะแนน2!BB12=""),"",คะแนน2!BB12)</f>
        <v>75</v>
      </c>
      <c r="H13" s="299" t="str">
        <f>IF(คะแนน2!BC12="","",คะแนน2!BC12)</f>
        <v>3.5</v>
      </c>
      <c r="I13" s="301">
        <f>IF(OR(นักเรียน!Q12="ออก",คิดวิเคราะห์รายข้อ!I12=""),"",คิดวิเคราะห์รายข้อ!I12)</f>
        <v>83</v>
      </c>
      <c r="J13" s="301">
        <f>IF(OR(นักเรียน!Q12="ออก",คิดวิเคราะห์รายข้อ!N12=""),"",คิดวิเคราะห์รายข้อ!N12)</f>
        <v>73</v>
      </c>
      <c r="K13" s="301">
        <f>IF(OR(นักเรียน!Q12="ออก",คิดวิเคราะห์รายข้อ!R12=""),"",คิดวิเคราะห์รายข้อ!R12)</f>
        <v>53</v>
      </c>
      <c r="L13" s="298">
        <f>คิดวิเคราะห์!L12</f>
        <v>70</v>
      </c>
      <c r="M13" s="300" t="str">
        <f>คิดวิเคราะห์!N12</f>
        <v>ดี</v>
      </c>
      <c r="N13" s="304">
        <f>IF(OR(นักเรียน!Q12="ออก",คุณลักษณะรายข้อ!K12=""),"",คุณลักษณะรายข้อ!K12)</f>
        <v>88</v>
      </c>
      <c r="O13" s="304">
        <f>IF(OR(นักเรียน!Q12="ออก",คุณลักษณะรายข้อ!P12=""),"",คุณลักษณะรายข้อ!P12)</f>
        <v>80</v>
      </c>
      <c r="P13" s="307">
        <f>IF(OR(นักเรียน!Q12="ออก",คุณลักษณะรายข้อ!T12=""),"",คุณลักษณะรายข้อ!T12)</f>
        <v>80</v>
      </c>
      <c r="Q13" s="304">
        <f>IF(OR(นักเรียน!Q12="ออก",คุณลักษณะรายข้อ!Y12=""),"",คุณลักษณะรายข้อ!Y12)</f>
        <v>85</v>
      </c>
      <c r="R13" s="304">
        <f>IF(OR(นักเรียน!Q12="ออก",คุณลักษณะรายข้อ!AD12=""),"",คุณลักษณะรายข้อ!AD12)</f>
        <v>90</v>
      </c>
      <c r="S13" s="304">
        <f>IF(OR(นักเรียน!Q12="ออก",คุณลักษณะรายข้อ!AI12=""),"",คุณลักษณะรายข้อ!AI12)</f>
        <v>80</v>
      </c>
      <c r="T13" s="304">
        <f>IF(OR(นักเรียน!Q12="ออก",คุณลักษณะรายข้อ!AO12=""),"",คุณลักษณะรายข้อ!AO12)</f>
        <v>83</v>
      </c>
      <c r="U13" s="304">
        <f>IF(OR(นักเรียน!Q12="ออก",คุณลักษณะรายข้อ!AT12=""),"",คุณลักษณะรายข้อ!AT12)</f>
        <v>90</v>
      </c>
      <c r="V13" s="298">
        <f>คุณลักษณะ!Y12</f>
        <v>85</v>
      </c>
      <c r="W13" s="298" t="str">
        <f>คุณลักษณะ!AA12</f>
        <v>ดีเยี่ยม</v>
      </c>
      <c r="X13" s="127"/>
    </row>
    <row r="14" spans="2:24" s="125" customFormat="1" ht="15.75" customHeight="1">
      <c r="B14" s="295">
        <v>8</v>
      </c>
      <c r="C14" s="296">
        <f>IF(นักเรียน!C13="","",นักเรียน!C13)</f>
        <v>3163</v>
      </c>
      <c r="D14" s="297" t="str">
        <f>IF(นักเรียน!E13="","",นักเรียน!E13)</f>
        <v>เด็กชายธีรวัฒน์  ภักดีไทย</v>
      </c>
      <c r="E14" s="302">
        <f>IF(OR(นักเรียน!Q13="ออก",คะแนน1!BA13=""),"",คะแนน1!BA13)</f>
        <v>70</v>
      </c>
      <c r="F14" s="302">
        <f>IF(OR(นักเรียน!Q13="ออก",คะแนน2!BA13=""),"",คะแนน2!BA13)</f>
        <v>76</v>
      </c>
      <c r="G14" s="304">
        <f>IF(OR(นักเรียน!Q13="ออก",คะแนน2!BB13=""),"",คะแนน2!BB13)</f>
        <v>73</v>
      </c>
      <c r="H14" s="299" t="str">
        <f>IF(คะแนน2!BC13="","",คะแนน2!BC13)</f>
        <v>3</v>
      </c>
      <c r="I14" s="301">
        <f>IF(OR(นักเรียน!Q13="ออก",คิดวิเคราะห์รายข้อ!I13=""),"",คิดวิเคราะห์รายข้อ!I13)</f>
        <v>73</v>
      </c>
      <c r="J14" s="301">
        <f>IF(OR(นักเรียน!Q13="ออก",คิดวิเคราะห์รายข้อ!N13=""),"",คิดวิเคราะห์รายข้อ!N13)</f>
        <v>50</v>
      </c>
      <c r="K14" s="301">
        <f>IF(OR(นักเรียน!Q13="ออก",คิดวิเคราะห์รายข้อ!R13=""),"",คิดวิเคราะห์รายข้อ!R13)</f>
        <v>50</v>
      </c>
      <c r="L14" s="298">
        <f>คิดวิเคราะห์!L13</f>
        <v>57</v>
      </c>
      <c r="M14" s="300" t="str">
        <f>คิดวิเคราะห์!N13</f>
        <v>ผ่าน</v>
      </c>
      <c r="N14" s="304">
        <f>IF(OR(นักเรียน!Q13="ออก",คุณลักษณะรายข้อ!K13=""),"",คุณลักษณะรายข้อ!K13)</f>
        <v>78</v>
      </c>
      <c r="O14" s="304">
        <f>IF(OR(นักเรียน!Q13="ออก",คุณลักษณะรายข้อ!P13=""),"",คุณลักษณะรายข้อ!P13)</f>
        <v>75</v>
      </c>
      <c r="P14" s="307">
        <f>IF(OR(นักเรียน!Q13="ออก",คุณลักษณะรายข้อ!T13=""),"",คุณลักษณะรายข้อ!T13)</f>
        <v>70</v>
      </c>
      <c r="Q14" s="304">
        <f>IF(OR(นักเรียน!Q13="ออก",คุณลักษณะรายข้อ!Y13=""),"",คุณลักษณะรายข้อ!Y13)</f>
        <v>80</v>
      </c>
      <c r="R14" s="304">
        <f>IF(OR(นักเรียน!Q13="ออก",คุณลักษณะรายข้อ!AD13=""),"",คุณลักษณะรายข้อ!AD13)</f>
        <v>75</v>
      </c>
      <c r="S14" s="304">
        <f>IF(OR(นักเรียน!Q13="ออก",คุณลักษณะรายข้อ!AI13=""),"",คุณลักษณะรายข้อ!AI13)</f>
        <v>80</v>
      </c>
      <c r="T14" s="304">
        <f>IF(OR(นักเรียน!Q13="ออก",คุณลักษณะรายข้อ!AO13=""),"",คุณลักษณะรายข้อ!AO13)</f>
        <v>77</v>
      </c>
      <c r="U14" s="304">
        <f>IF(OR(นักเรียน!Q13="ออก",คุณลักษณะรายข้อ!AT13=""),"",คุณลักษณะรายข้อ!AT13)</f>
        <v>75</v>
      </c>
      <c r="V14" s="298">
        <f>คุณลักษณะ!Y13</f>
        <v>77</v>
      </c>
      <c r="W14" s="298" t="str">
        <f>คุณลักษณะ!AA13</f>
        <v>ดี</v>
      </c>
      <c r="X14" s="127"/>
    </row>
    <row r="15" spans="2:24" s="125" customFormat="1" ht="15.75" customHeight="1">
      <c r="B15" s="295">
        <v>9</v>
      </c>
      <c r="C15" s="296">
        <f>IF(นักเรียน!C14="","",นักเรียน!C14)</f>
        <v>3164</v>
      </c>
      <c r="D15" s="297" t="str">
        <f>IF(นักเรียน!E14="","",นักเรียน!E14)</f>
        <v>เด็กชายบูรพา  ปัญญาชนะวงศ์</v>
      </c>
      <c r="E15" s="302">
        <f>IF(OR(นักเรียน!Q14="ออก",คะแนน1!BA14=""),"",คะแนน1!BA14)</f>
        <v>72</v>
      </c>
      <c r="F15" s="302">
        <f>IF(OR(นักเรียน!Q14="ออก",คะแนน2!BA14=""),"",คะแนน2!BA14)</f>
        <v>81</v>
      </c>
      <c r="G15" s="304">
        <f>IF(OR(นักเรียน!Q14="ออก",คะแนน2!BB14=""),"",คะแนน2!BB14)</f>
        <v>77</v>
      </c>
      <c r="H15" s="299" t="str">
        <f>IF(คะแนน2!BC14="","",คะแนน2!BC14)</f>
        <v>3.5</v>
      </c>
      <c r="I15" s="301">
        <f>IF(OR(นักเรียน!Q14="ออก",คิดวิเคราะห์รายข้อ!I14=""),"",คิดวิเคราะห์รายข้อ!I14)</f>
        <v>73</v>
      </c>
      <c r="J15" s="301">
        <f>IF(OR(นักเรียน!Q14="ออก",คิดวิเคราะห์รายข้อ!N14=""),"",คิดวิเคราะห์รายข้อ!N14)</f>
        <v>73</v>
      </c>
      <c r="K15" s="301">
        <f>IF(OR(นักเรียน!Q14="ออก",คิดวิเคราะห์รายข้อ!R14=""),"",คิดวิเคราะห์รายข้อ!R14)</f>
        <v>57</v>
      </c>
      <c r="L15" s="298">
        <f>คิดวิเคราะห์!L14</f>
        <v>68</v>
      </c>
      <c r="M15" s="300" t="str">
        <f>คิดวิเคราะห์!N14</f>
        <v>ดี</v>
      </c>
      <c r="N15" s="304">
        <f>IF(OR(นักเรียน!Q14="ออก",คุณลักษณะรายข้อ!K14=""),"",คุณลักษณะรายข้อ!K14)</f>
        <v>73</v>
      </c>
      <c r="O15" s="304">
        <f>IF(OR(นักเรียน!Q14="ออก",คุณลักษณะรายข้อ!P14=""),"",คุณลักษณะรายข้อ!P14)</f>
        <v>75</v>
      </c>
      <c r="P15" s="307">
        <f>IF(OR(นักเรียน!Q14="ออก",คุณลักษณะรายข้อ!T14=""),"",คุณลักษณะรายข้อ!T14)</f>
        <v>80</v>
      </c>
      <c r="Q15" s="304">
        <f>IF(OR(นักเรียน!Q14="ออก",คุณลักษณะรายข้อ!Y14=""),"",คุณลักษณะรายข้อ!Y14)</f>
        <v>75</v>
      </c>
      <c r="R15" s="304">
        <f>IF(OR(นักเรียน!Q14="ออก",คุณลักษณะรายข้อ!AD14=""),"",คุณลักษณะรายข้อ!AD14)</f>
        <v>75</v>
      </c>
      <c r="S15" s="304">
        <f>IF(OR(นักเรียน!Q14="ออก",คุณลักษณะรายข้อ!AI14=""),"",คุณลักษณะรายข้อ!AI14)</f>
        <v>70</v>
      </c>
      <c r="T15" s="304">
        <f>IF(OR(นักเรียน!Q14="ออก",คุณลักษณะรายข้อ!AO14=""),"",คุณลักษณะรายข้อ!AO14)</f>
        <v>77</v>
      </c>
      <c r="U15" s="304">
        <f>IF(OR(นักเรียน!Q14="ออก",คุณลักษณะรายข้อ!AT14=""),"",คุณลักษณะรายข้อ!AT14)</f>
        <v>80</v>
      </c>
      <c r="V15" s="298">
        <f>คุณลักษณะ!Y14</f>
        <v>75</v>
      </c>
      <c r="W15" s="298" t="str">
        <f>คุณลักษณะ!AA14</f>
        <v>ดี</v>
      </c>
      <c r="X15" s="127"/>
    </row>
    <row r="16" spans="2:24" s="125" customFormat="1" ht="15.75" customHeight="1">
      <c r="B16" s="295">
        <v>10</v>
      </c>
      <c r="C16" s="296">
        <f>IF(นักเรียน!C15="","",นักเรียน!C15)</f>
        <v>3165</v>
      </c>
      <c r="D16" s="297" t="str">
        <f>IF(นักเรียน!E15="","",นักเรียน!E15)</f>
        <v>เด็กชายสุรบดินทร์  กายแก้ว</v>
      </c>
      <c r="E16" s="302">
        <f>IF(OR(นักเรียน!Q15="ออก",คะแนน1!BA15=""),"",คะแนน1!BA15)</f>
        <v>88</v>
      </c>
      <c r="F16" s="302">
        <f>IF(OR(นักเรียน!Q15="ออก",คะแนน2!BA15=""),"",คะแนน2!BA15)</f>
        <v>88</v>
      </c>
      <c r="G16" s="304">
        <f>IF(OR(นักเรียน!Q15="ออก",คะแนน2!BB15=""),"",คะแนน2!BB15)</f>
        <v>88</v>
      </c>
      <c r="H16" s="299" t="str">
        <f>IF(คะแนน2!BC15="","",คะแนน2!BC15)</f>
        <v>4</v>
      </c>
      <c r="I16" s="301">
        <f>IF(OR(นักเรียน!Q15="ออก",คิดวิเคราะห์รายข้อ!I15=""),"",คิดวิเคราะห์รายข้อ!I15)</f>
        <v>97</v>
      </c>
      <c r="J16" s="301">
        <f>IF(OR(นักเรียน!Q15="ออก",คิดวิเคราะห์รายข้อ!N15=""),"",คิดวิเคราะห์รายข้อ!N15)</f>
        <v>98</v>
      </c>
      <c r="K16" s="301">
        <f>IF(OR(นักเรียน!Q15="ออก",คิดวิเคราะห์รายข้อ!R15=""),"",คิดวิเคราะห์รายข้อ!R15)</f>
        <v>83</v>
      </c>
      <c r="L16" s="298">
        <f>คิดวิเคราะห์!L15</f>
        <v>93</v>
      </c>
      <c r="M16" s="300" t="str">
        <f>คิดวิเคราะห์!N15</f>
        <v>ดีเยี่ยม</v>
      </c>
      <c r="N16" s="304">
        <f>IF(OR(นักเรียน!Q15="ออก",คุณลักษณะรายข้อ!K15=""),"",คุณลักษณะรายข้อ!K15)</f>
        <v>90</v>
      </c>
      <c r="O16" s="304">
        <f>IF(OR(นักเรียน!Q15="ออก",คุณลักษณะรายข้อ!P15=""),"",คุณลักษณะรายข้อ!P15)</f>
        <v>95</v>
      </c>
      <c r="P16" s="307">
        <f>IF(OR(นักเรียน!Q15="ออก",คุณลักษณะรายข้อ!T15=""),"",คุณลักษณะรายข้อ!T15)</f>
        <v>100</v>
      </c>
      <c r="Q16" s="304">
        <f>IF(OR(นักเรียน!Q15="ออก",คุณลักษณะรายข้อ!Y15=""),"",คุณลักษณะรายข้อ!Y15)</f>
        <v>95</v>
      </c>
      <c r="R16" s="304">
        <f>IF(OR(นักเรียน!Q15="ออก",คุณลักษณะรายข้อ!AD15=""),"",คุณลักษณะรายข้อ!AD15)</f>
        <v>90</v>
      </c>
      <c r="S16" s="304">
        <f>IF(OR(นักเรียน!Q15="ออก",คุณลักษณะรายข้อ!AI15=""),"",คุณลักษณะรายข้อ!AI15)</f>
        <v>95</v>
      </c>
      <c r="T16" s="304">
        <f>IF(OR(นักเรียน!Q15="ออก",คุณลักษณะรายข้อ!AO15=""),"",คุณลักษณะรายข้อ!AO15)</f>
        <v>90</v>
      </c>
      <c r="U16" s="304">
        <f>IF(OR(นักเรียน!Q15="ออก",คุณลักษณะรายข้อ!AT15=""),"",คุณลักษณะรายข้อ!AT15)</f>
        <v>95</v>
      </c>
      <c r="V16" s="298">
        <f>คุณลักษณะ!Y15</f>
        <v>93</v>
      </c>
      <c r="W16" s="298" t="str">
        <f>คุณลักษณะ!AA15</f>
        <v>ดีเยี่ยม</v>
      </c>
      <c r="X16" s="127"/>
    </row>
    <row r="17" spans="2:24" s="125" customFormat="1" ht="15.75" customHeight="1">
      <c r="B17" s="295">
        <v>11</v>
      </c>
      <c r="C17" s="296">
        <f>IF(นักเรียน!C16="","",นักเรียน!C16)</f>
        <v>3167</v>
      </c>
      <c r="D17" s="297" t="str">
        <f>IF(นักเรียน!E16="","",นักเรียน!E16)</f>
        <v>เด็กชายนวพล   หวลสันเทียะ</v>
      </c>
      <c r="E17" s="302">
        <f>IF(OR(นักเรียน!Q16="ออก",คะแนน1!BA16=""),"",คะแนน1!BA16)</f>
        <v>76</v>
      </c>
      <c r="F17" s="302">
        <f>IF(OR(นักเรียน!Q16="ออก",คะแนน2!BA16=""),"",คะแนน2!BA16)</f>
        <v>83</v>
      </c>
      <c r="G17" s="304">
        <f>IF(OR(นักเรียน!Q16="ออก",คะแนน2!BB16=""),"",คะแนน2!BB16)</f>
        <v>80</v>
      </c>
      <c r="H17" s="299" t="str">
        <f>IF(คะแนน2!BC16="","",คะแนน2!BC16)</f>
        <v>4</v>
      </c>
      <c r="I17" s="301">
        <f>IF(OR(นักเรียน!Q16="ออก",คิดวิเคราะห์รายข้อ!I16=""),"",คิดวิเคราะห์รายข้อ!I16)</f>
        <v>77</v>
      </c>
      <c r="J17" s="301">
        <f>IF(OR(นักเรียน!Q16="ออก",คิดวิเคราะห์รายข้อ!N16=""),"",คิดวิเคราะห์รายข้อ!N16)</f>
        <v>78</v>
      </c>
      <c r="K17" s="301">
        <f>IF(OR(นักเรียน!Q16="ออก",คิดวิเคราะห์รายข้อ!R16=""),"",คิดวิเคราะห์รายข้อ!R16)</f>
        <v>60</v>
      </c>
      <c r="L17" s="298">
        <f>คิดวิเคราะห์!L16</f>
        <v>72</v>
      </c>
      <c r="M17" s="300" t="str">
        <f>คิดวิเคราะห์!N16</f>
        <v>ดี</v>
      </c>
      <c r="N17" s="304">
        <f>IF(OR(นักเรียน!Q16="ออก",คุณลักษณะรายข้อ!K16=""),"",คุณลักษณะรายข้อ!K16)</f>
        <v>85</v>
      </c>
      <c r="O17" s="304">
        <f>IF(OR(นักเรียน!Q16="ออก",คุณลักษณะรายข้อ!P16=""),"",คุณลักษณะรายข้อ!P16)</f>
        <v>80</v>
      </c>
      <c r="P17" s="307">
        <f>IF(OR(นักเรียน!Q16="ออก",คุณลักษณะรายข้อ!T16=""),"",คุณลักษณะรายข้อ!T16)</f>
        <v>80</v>
      </c>
      <c r="Q17" s="304">
        <f>IF(OR(นักเรียน!Q16="ออก",คุณลักษณะรายข้อ!Y16=""),"",คุณลักษณะรายข้อ!Y16)</f>
        <v>85</v>
      </c>
      <c r="R17" s="304">
        <f>IF(OR(นักเรียน!Q16="ออก",คุณลักษณะรายข้อ!AD16=""),"",คุณลักษณะรายข้อ!AD16)</f>
        <v>85</v>
      </c>
      <c r="S17" s="304">
        <f>IF(OR(นักเรียน!Q16="ออก",คุณลักษณะรายข้อ!AI16=""),"",คุณลักษณะรายข้อ!AI16)</f>
        <v>80</v>
      </c>
      <c r="T17" s="304">
        <f>IF(OR(นักเรียน!Q16="ออก",คุณลักษณะรายข้อ!AO16=""),"",คุณลักษณะรายข้อ!AO16)</f>
        <v>83</v>
      </c>
      <c r="U17" s="304">
        <f>IF(OR(นักเรียน!Q16="ออก",คุณลักษณะรายข้อ!AT16=""),"",คุณลักษณะรายข้อ!AT16)</f>
        <v>85</v>
      </c>
      <c r="V17" s="298">
        <f>คุณลักษณะ!Y16</f>
        <v>83</v>
      </c>
      <c r="W17" s="298" t="str">
        <f>คุณลักษณะ!AA16</f>
        <v>ดีเยี่ยม</v>
      </c>
      <c r="X17" s="127"/>
    </row>
    <row r="18" spans="2:24" s="125" customFormat="1" ht="15.75" customHeight="1">
      <c r="B18" s="295">
        <v>12</v>
      </c>
      <c r="C18" s="296">
        <f>IF(นักเรียน!C17="","",นักเรียน!C17)</f>
        <v>3169</v>
      </c>
      <c r="D18" s="297" t="str">
        <f>IF(นักเรียน!E17="","",นักเรียน!E17)</f>
        <v>เด็กหญิงธนาภา  คะมาปะเต</v>
      </c>
      <c r="E18" s="302">
        <f>IF(OR(นักเรียน!Q17="ออก",คะแนน1!BA17=""),"",คะแนน1!BA17)</f>
        <v>83</v>
      </c>
      <c r="F18" s="302">
        <f>IF(OR(นักเรียน!Q17="ออก",คะแนน2!BA17=""),"",คะแนน2!BA17)</f>
        <v>87</v>
      </c>
      <c r="G18" s="304">
        <f>IF(OR(นักเรียน!Q17="ออก",คะแนน2!BB17=""),"",คะแนน2!BB17)</f>
        <v>85</v>
      </c>
      <c r="H18" s="299" t="str">
        <f>IF(คะแนน2!BC17="","",คะแนน2!BC17)</f>
        <v>4</v>
      </c>
      <c r="I18" s="301">
        <f>IF(OR(นักเรียน!Q17="ออก",คิดวิเคราะห์รายข้อ!I17=""),"",คิดวิเคราะห์รายข้อ!I17)</f>
        <v>97</v>
      </c>
      <c r="J18" s="301">
        <f>IF(OR(นักเรียน!Q17="ออก",คิดวิเคราะห์รายข้อ!N17=""),"",คิดวิเคราะห์รายข้อ!N17)</f>
        <v>95</v>
      </c>
      <c r="K18" s="301">
        <f>IF(OR(นักเรียน!Q17="ออก",คิดวิเคราะห์รายข้อ!R17=""),"",คิดวิเคราะห์รายข้อ!R17)</f>
        <v>83</v>
      </c>
      <c r="L18" s="298">
        <f>คิดวิเคราะห์!L17</f>
        <v>92</v>
      </c>
      <c r="M18" s="300" t="str">
        <f>คิดวิเคราะห์!N17</f>
        <v>ดีเยี่ยม</v>
      </c>
      <c r="N18" s="304">
        <f>IF(OR(นักเรียน!Q17="ออก",คุณลักษณะรายข้อ!K17=""),"",คุณลักษณะรายข้อ!K17)</f>
        <v>88</v>
      </c>
      <c r="O18" s="304">
        <f>IF(OR(นักเรียน!Q17="ออก",คุณลักษณะรายข้อ!P17=""),"",คุณลักษณะรายข้อ!P17)</f>
        <v>90</v>
      </c>
      <c r="P18" s="307">
        <f>IF(OR(นักเรียน!Q17="ออก",คุณลักษณะรายข้อ!T17=""),"",คุณลักษณะรายข้อ!T17)</f>
        <v>80</v>
      </c>
      <c r="Q18" s="304">
        <f>IF(OR(นักเรียน!Q17="ออก",คุณลักษณะรายข้อ!Y17=""),"",คุณลักษณะรายข้อ!Y17)</f>
        <v>95</v>
      </c>
      <c r="R18" s="304">
        <f>IF(OR(นักเรียน!Q17="ออก",คุณลักษณะรายข้อ!AD17=""),"",คุณลักษณะรายข้อ!AD17)</f>
        <v>85</v>
      </c>
      <c r="S18" s="304">
        <f>IF(OR(นักเรียน!Q17="ออก",คุณลักษณะรายข้อ!AI17=""),"",คุณลักษณะรายข้อ!AI17)</f>
        <v>85</v>
      </c>
      <c r="T18" s="304">
        <f>IF(OR(นักเรียน!Q17="ออก",คุณลักษณะรายข้อ!AO17=""),"",คุณลักษณะรายข้อ!AO17)</f>
        <v>87</v>
      </c>
      <c r="U18" s="304">
        <f>IF(OR(นักเรียน!Q17="ออก",คุณลักษณะรายข้อ!AT17=""),"",คุณลักษณะรายข้อ!AT17)</f>
        <v>80</v>
      </c>
      <c r="V18" s="298">
        <f>คุณลักษณะ!Y17</f>
        <v>87</v>
      </c>
      <c r="W18" s="298" t="str">
        <f>คุณลักษณะ!AA17</f>
        <v>ดีเยี่ยม</v>
      </c>
      <c r="X18" s="127"/>
    </row>
    <row r="19" spans="2:24" s="125" customFormat="1" ht="15.75" customHeight="1">
      <c r="B19" s="295">
        <v>13</v>
      </c>
      <c r="C19" s="296">
        <f>IF(นักเรียน!C18="","",นักเรียน!C18)</f>
        <v>3170</v>
      </c>
      <c r="D19" s="297" t="str">
        <f>IF(นักเรียน!E18="","",นักเรียน!E18)</f>
        <v>เด็กหญิงนภสร  ใจหาญ</v>
      </c>
      <c r="E19" s="302">
        <f>IF(OR(นักเรียน!Q18="ออก",คะแนน1!BA18=""),"",คะแนน1!BA18)</f>
        <v>81</v>
      </c>
      <c r="F19" s="302">
        <f>IF(OR(นักเรียน!Q18="ออก",คะแนน2!BA18=""),"",คะแนน2!BA18)</f>
        <v>84</v>
      </c>
      <c r="G19" s="304">
        <f>IF(OR(นักเรียน!Q18="ออก",คะแนน2!BB18=""),"",คะแนน2!BB18)</f>
        <v>83</v>
      </c>
      <c r="H19" s="299" t="str">
        <f>IF(คะแนน2!BC18="","",คะแนน2!BC18)</f>
        <v>4</v>
      </c>
      <c r="I19" s="301">
        <f>IF(OR(นักเรียน!Q18="ออก",คิดวิเคราะห์รายข้อ!I18=""),"",คิดวิเคราะห์รายข้อ!I18)</f>
        <v>97</v>
      </c>
      <c r="J19" s="301">
        <f>IF(OR(นักเรียน!Q18="ออก",คิดวิเคราะห์รายข้อ!N18=""),"",คิดวิเคราะห์รายข้อ!N18)</f>
        <v>95</v>
      </c>
      <c r="K19" s="301">
        <f>IF(OR(นักเรียน!Q18="ออก",คิดวิเคราะห์รายข้อ!R18=""),"",คิดวิเคราะห์รายข้อ!R18)</f>
        <v>87</v>
      </c>
      <c r="L19" s="298">
        <f>คิดวิเคราะห์!L18</f>
        <v>93</v>
      </c>
      <c r="M19" s="300" t="str">
        <f>คิดวิเคราะห์!N18</f>
        <v>ดีเยี่ยม</v>
      </c>
      <c r="N19" s="304">
        <f>IF(OR(นักเรียน!Q18="ออก",คุณลักษณะรายข้อ!K18=""),"",คุณลักษณะรายข้อ!K18)</f>
        <v>93</v>
      </c>
      <c r="O19" s="304">
        <f>IF(OR(นักเรียน!Q18="ออก",คุณลักษณะรายข้อ!P18=""),"",คุณลักษณะรายข้อ!P18)</f>
        <v>95</v>
      </c>
      <c r="P19" s="307">
        <f>IF(OR(นักเรียน!Q18="ออก",คุณลักษณะรายข้อ!T18=""),"",คุณลักษณะรายข้อ!T18)</f>
        <v>100</v>
      </c>
      <c r="Q19" s="304">
        <f>IF(OR(นักเรียน!Q18="ออก",คุณลักษณะรายข้อ!Y18=""),"",คุณลักษณะรายข้อ!Y18)</f>
        <v>100</v>
      </c>
      <c r="R19" s="304">
        <f>IF(OR(นักเรียน!Q18="ออก",คุณลักษณะรายข้อ!AD18=""),"",คุณลักษณะรายข้อ!AD18)</f>
        <v>90</v>
      </c>
      <c r="S19" s="304">
        <f>IF(OR(นักเรียน!Q18="ออก",คุณลักษณะรายข้อ!AI18=""),"",คุณลักษณะรายข้อ!AI18)</f>
        <v>90</v>
      </c>
      <c r="T19" s="304">
        <f>IF(OR(นักเรียน!Q18="ออก",คุณลักษณะรายข้อ!AO18=""),"",คุณลักษณะรายข้อ!AO18)</f>
        <v>93</v>
      </c>
      <c r="U19" s="304">
        <f>IF(OR(นักเรียน!Q18="ออก",คุณลักษณะรายข้อ!AT18=""),"",คุณลักษณะรายข้อ!AT18)</f>
        <v>95</v>
      </c>
      <c r="V19" s="298">
        <f>คุณลักษณะ!Y18</f>
        <v>94</v>
      </c>
      <c r="W19" s="298" t="str">
        <f>คุณลักษณะ!AA18</f>
        <v>ดีเยี่ยม</v>
      </c>
      <c r="X19" s="127"/>
    </row>
    <row r="20" spans="2:24" s="125" customFormat="1" ht="15.75" customHeight="1">
      <c r="B20" s="295">
        <v>14</v>
      </c>
      <c r="C20" s="296">
        <f>IF(นักเรียน!C19="","",นักเรียน!C19)</f>
        <v>3171</v>
      </c>
      <c r="D20" s="297" t="str">
        <f>IF(นักเรียน!E19="","",นักเรียน!E19)</f>
        <v>เด็กหญิงภัคจิรา  ไชยโชค</v>
      </c>
      <c r="E20" s="302">
        <f>IF(OR(นักเรียน!Q19="ออก",คะแนน1!BA19=""),"",คะแนน1!BA19)</f>
        <v>85</v>
      </c>
      <c r="F20" s="302">
        <f>IF(OR(นักเรียน!Q19="ออก",คะแนน2!BA19=""),"",คะแนน2!BA19)</f>
        <v>89</v>
      </c>
      <c r="G20" s="304">
        <f>IF(OR(นักเรียน!Q19="ออก",คะแนน2!BB19=""),"",คะแนน2!BB19)</f>
        <v>87</v>
      </c>
      <c r="H20" s="299" t="str">
        <f>IF(คะแนน2!BC19="","",คะแนน2!BC19)</f>
        <v>4</v>
      </c>
      <c r="I20" s="301">
        <f>IF(OR(นักเรียน!Q19="ออก",คิดวิเคราะห์รายข้อ!I19=""),"",คิดวิเคราะห์รายข้อ!I19)</f>
        <v>97</v>
      </c>
      <c r="J20" s="301">
        <f>IF(OR(นักเรียน!Q19="ออก",คิดวิเคราะห์รายข้อ!N19=""),"",คิดวิเคราะห์รายข้อ!N19)</f>
        <v>98</v>
      </c>
      <c r="K20" s="301">
        <f>IF(OR(นักเรียน!Q19="ออก",คิดวิเคราะห์รายข้อ!R19=""),"",คิดวิเคราะห์รายข้อ!R19)</f>
        <v>93</v>
      </c>
      <c r="L20" s="298">
        <f>คิดวิเคราะห์!L19</f>
        <v>96</v>
      </c>
      <c r="M20" s="300" t="str">
        <f>คิดวิเคราะห์!N19</f>
        <v>ดีเยี่ยม</v>
      </c>
      <c r="N20" s="304">
        <f>IF(OR(นักเรียน!Q19="ออก",คุณลักษณะรายข้อ!K19=""),"",คุณลักษณะรายข้อ!K19)</f>
        <v>90</v>
      </c>
      <c r="O20" s="304">
        <f>IF(OR(นักเรียน!Q19="ออก",คุณลักษณะรายข้อ!P19=""),"",คุณลักษณะรายข้อ!P19)</f>
        <v>90</v>
      </c>
      <c r="P20" s="307">
        <f>IF(OR(นักเรียน!Q19="ออก",คุณลักษณะรายข้อ!T19=""),"",คุณลักษณะรายข้อ!T19)</f>
        <v>90</v>
      </c>
      <c r="Q20" s="304">
        <f>IF(OR(นักเรียน!Q19="ออก",คุณลักษณะรายข้อ!Y19=""),"",คุณลักษณะรายข้อ!Y19)</f>
        <v>90</v>
      </c>
      <c r="R20" s="304">
        <f>IF(OR(นักเรียน!Q19="ออก",คุณลักษณะรายข้อ!AD19=""),"",คุณลักษณะรายข้อ!AD19)</f>
        <v>90</v>
      </c>
      <c r="S20" s="304">
        <f>IF(OR(นักเรียน!Q19="ออก",คุณลักษณะรายข้อ!AI19=""),"",คุณลักษณะรายข้อ!AI19)</f>
        <v>90</v>
      </c>
      <c r="T20" s="304">
        <f>IF(OR(นักเรียน!Q19="ออก",คุณลักษณะรายข้อ!AO19=""),"",คุณลักษณะรายข้อ!AO19)</f>
        <v>87</v>
      </c>
      <c r="U20" s="304">
        <f>IF(OR(นักเรียน!Q19="ออก",คุณลักษณะรายข้อ!AT19=""),"",คุณลักษณะรายข้อ!AT19)</f>
        <v>100</v>
      </c>
      <c r="V20" s="298">
        <f>คุณลักษณะ!Y19</f>
        <v>91</v>
      </c>
      <c r="W20" s="298" t="str">
        <f>คุณลักษณะ!AA19</f>
        <v>ดีเยี่ยม</v>
      </c>
      <c r="X20" s="127"/>
    </row>
    <row r="21" spans="2:24" s="125" customFormat="1" ht="15.75" customHeight="1">
      <c r="B21" s="295">
        <v>15</v>
      </c>
      <c r="C21" s="296">
        <f>IF(นักเรียน!C20="","",นักเรียน!C20)</f>
        <v>3172</v>
      </c>
      <c r="D21" s="297" t="str">
        <f>IF(นักเรียน!E20="","",นักเรียน!E20)</f>
        <v>เด็กหญิงฑิฆัมพร  เสาโสงยาง</v>
      </c>
      <c r="E21" s="302">
        <f>IF(OR(นักเรียน!Q20="ออก",คะแนน1!BA20=""),"",คะแนน1!BA20)</f>
        <v>89</v>
      </c>
      <c r="F21" s="302">
        <f>IF(OR(นักเรียน!Q20="ออก",คะแนน2!BA20=""),"",คะแนน2!BA20)</f>
        <v>88</v>
      </c>
      <c r="G21" s="304">
        <f>IF(OR(นักเรียน!Q20="ออก",คะแนน2!BB20=""),"",คะแนน2!BB20)</f>
        <v>89</v>
      </c>
      <c r="H21" s="299" t="str">
        <f>IF(คะแนน2!BC20="","",คะแนน2!BC20)</f>
        <v>4</v>
      </c>
      <c r="I21" s="301">
        <f>IF(OR(นักเรียน!Q20="ออก",คิดวิเคราะห์รายข้อ!I20=""),"",คิดวิเคราะห์รายข้อ!I20)</f>
        <v>97</v>
      </c>
      <c r="J21" s="301">
        <f>IF(OR(นักเรียน!Q20="ออก",คิดวิเคราะห์รายข้อ!N20=""),"",คิดวิเคราะห์รายข้อ!N20)</f>
        <v>93</v>
      </c>
      <c r="K21" s="301">
        <f>IF(OR(นักเรียน!Q20="ออก",คิดวิเคราะห์รายข้อ!R20=""),"",คิดวิเคราะห์รายข้อ!R20)</f>
        <v>87</v>
      </c>
      <c r="L21" s="298">
        <f>คิดวิเคราะห์!L20</f>
        <v>92</v>
      </c>
      <c r="M21" s="300" t="str">
        <f>คิดวิเคราะห์!N20</f>
        <v>ดีเยี่ยม</v>
      </c>
      <c r="N21" s="304">
        <f>IF(OR(นักเรียน!Q20="ออก",คุณลักษณะรายข้อ!K20=""),"",คุณลักษณะรายข้อ!K20)</f>
        <v>98</v>
      </c>
      <c r="O21" s="304">
        <f>IF(OR(นักเรียน!Q20="ออก",คุณลักษณะรายข้อ!P20=""),"",คุณลักษณะรายข้อ!P20)</f>
        <v>90</v>
      </c>
      <c r="P21" s="307">
        <f>IF(OR(นักเรียน!Q20="ออก",คุณลักษณะรายข้อ!T20=""),"",คุณลักษณะรายข้อ!T20)</f>
        <v>90</v>
      </c>
      <c r="Q21" s="304">
        <f>IF(OR(นักเรียน!Q20="ออก",คุณลักษณะรายข้อ!Y20=""),"",คุณลักษณะรายข้อ!Y20)</f>
        <v>90</v>
      </c>
      <c r="R21" s="304">
        <f>IF(OR(นักเรียน!Q20="ออก",คุณลักษณะรายข้อ!AD20=""),"",คุณลักษณะรายข้อ!AD20)</f>
        <v>90</v>
      </c>
      <c r="S21" s="304">
        <f>IF(OR(นักเรียน!Q20="ออก",คุณลักษณะรายข้อ!AI20=""),"",คุณลักษณะรายข้อ!AI20)</f>
        <v>90</v>
      </c>
      <c r="T21" s="304">
        <f>IF(OR(นักเรียน!Q20="ออก",คุณลักษณะรายข้อ!AO20=""),"",คุณลักษณะรายข้อ!AO20)</f>
        <v>93</v>
      </c>
      <c r="U21" s="304">
        <f>IF(OR(นักเรียน!Q20="ออก",คุณลักษณะรายข้อ!AT20=""),"",คุณลักษณะรายข้อ!AT20)</f>
        <v>95</v>
      </c>
      <c r="V21" s="298">
        <f>คุณลักษณะ!Y20</f>
        <v>93</v>
      </c>
      <c r="W21" s="298" t="str">
        <f>คุณลักษณะ!AA20</f>
        <v>ดีเยี่ยม</v>
      </c>
      <c r="X21" s="127"/>
    </row>
    <row r="22" spans="2:24" s="125" customFormat="1" ht="15.75" customHeight="1">
      <c r="B22" s="295">
        <v>16</v>
      </c>
      <c r="C22" s="296">
        <f>IF(นักเรียน!C21="","",นักเรียน!C21)</f>
        <v>3173</v>
      </c>
      <c r="D22" s="297" t="str">
        <f>IF(นักเรียน!E21="","",นักเรียน!E21)</f>
        <v>เด็กหญิงเพ็ญภาส  ไฝชัยภูมิ</v>
      </c>
      <c r="E22" s="302">
        <f>IF(OR(นักเรียน!Q21="ออก",คะแนน1!BA21=""),"",คะแนน1!BA21)</f>
        <v>75</v>
      </c>
      <c r="F22" s="302">
        <f>IF(OR(นักเรียน!Q21="ออก",คะแนน2!BA21=""),"",คะแนน2!BA21)</f>
        <v>85</v>
      </c>
      <c r="G22" s="304">
        <f>IF(OR(นักเรียน!Q21="ออก",คะแนน2!BB21=""),"",คะแนน2!BB21)</f>
        <v>80</v>
      </c>
      <c r="H22" s="299" t="str">
        <f>IF(คะแนน2!BC21="","",คะแนน2!BC21)</f>
        <v>4</v>
      </c>
      <c r="I22" s="301">
        <f>IF(OR(นักเรียน!Q21="ออก",คิดวิเคราะห์รายข้อ!I21=""),"",คิดวิเคราะห์รายข้อ!I21)</f>
        <v>83</v>
      </c>
      <c r="J22" s="301">
        <f>IF(OR(นักเรียน!Q21="ออก",คิดวิเคราะห์รายข้อ!N21=""),"",คิดวิเคราะห์รายข้อ!N21)</f>
        <v>93</v>
      </c>
      <c r="K22" s="301">
        <f>IF(OR(นักเรียน!Q21="ออก",คิดวิเคราะห์รายข้อ!R21=""),"",คิดวิเคราะห์รายข้อ!R21)</f>
        <v>83</v>
      </c>
      <c r="L22" s="298">
        <f>คิดวิเคราะห์!L21</f>
        <v>87</v>
      </c>
      <c r="M22" s="300" t="str">
        <f>คิดวิเคราะห์!N21</f>
        <v>ดีเยี่ยม</v>
      </c>
      <c r="N22" s="304">
        <f>IF(OR(นักเรียน!Q21="ออก",คุณลักษณะรายข้อ!K21=""),"",คุณลักษณะรายข้อ!K21)</f>
        <v>88</v>
      </c>
      <c r="O22" s="304">
        <f>IF(OR(นักเรียน!Q21="ออก",คุณลักษณะรายข้อ!P21=""),"",คุณลักษณะรายข้อ!P21)</f>
        <v>85</v>
      </c>
      <c r="P22" s="307">
        <f>IF(OR(นักเรียน!Q21="ออก",คุณลักษณะรายข้อ!T21=""),"",คุณลักษณะรายข้อ!T21)</f>
        <v>80</v>
      </c>
      <c r="Q22" s="304">
        <f>IF(OR(นักเรียน!Q21="ออก",คุณลักษณะรายข้อ!Y21=""),"",คุณลักษณะรายข้อ!Y21)</f>
        <v>85</v>
      </c>
      <c r="R22" s="304">
        <f>IF(OR(นักเรียน!Q21="ออก",คุณลักษณะรายข้อ!AD21=""),"",คุณลักษณะรายข้อ!AD21)</f>
        <v>75</v>
      </c>
      <c r="S22" s="304">
        <f>IF(OR(นักเรียน!Q21="ออก",คุณลักษณะรายข้อ!AI21=""),"",คุณลักษณะรายข้อ!AI21)</f>
        <v>90</v>
      </c>
      <c r="T22" s="304">
        <f>IF(OR(นักเรียน!Q21="ออก",คุณลักษณะรายข้อ!AO21=""),"",คุณลักษณะรายข้อ!AO21)</f>
        <v>83</v>
      </c>
      <c r="U22" s="304">
        <f>IF(OR(นักเรียน!Q21="ออก",คุณลักษณะรายข้อ!AT21=""),"",คุณลักษณะรายข้อ!AT21)</f>
        <v>90</v>
      </c>
      <c r="V22" s="298">
        <f>คุณลักษณะ!Y21</f>
        <v>85</v>
      </c>
      <c r="W22" s="298" t="str">
        <f>คุณลักษณะ!AA21</f>
        <v>ดีเยี่ยม</v>
      </c>
      <c r="X22" s="127"/>
    </row>
    <row r="23" spans="2:24" s="125" customFormat="1" ht="15.75" customHeight="1">
      <c r="B23" s="295">
        <v>17</v>
      </c>
      <c r="C23" s="296">
        <f>IF(นักเรียน!C22="","",นักเรียน!C22)</f>
        <v>3218</v>
      </c>
      <c r="D23" s="297" t="str">
        <f>IF(นักเรียน!E22="","",นักเรียน!E22)</f>
        <v>เด็กหญิงพิยดา เลาะจิ๊</v>
      </c>
      <c r="E23" s="302">
        <f>IF(OR(นักเรียน!Q22="ออก",คะแนน1!BA22=""),"",คะแนน1!BA22)</f>
        <v>73</v>
      </c>
      <c r="F23" s="302">
        <f>IF(OR(นักเรียน!Q22="ออก",คะแนน2!BA22=""),"",คะแนน2!BA22)</f>
        <v>76</v>
      </c>
      <c r="G23" s="304">
        <f>IF(OR(นักเรียน!Q22="ออก",คะแนน2!BB22=""),"",คะแนน2!BB22)</f>
        <v>75</v>
      </c>
      <c r="H23" s="299" t="str">
        <f>IF(คะแนน2!BC22="","",คะแนน2!BC22)</f>
        <v>3.5</v>
      </c>
      <c r="I23" s="301">
        <f>IF(OR(นักเรียน!Q22="ออก",คิดวิเคราะห์รายข้อ!I22=""),"",คิดวิเคราะห์รายข้อ!I22)</f>
        <v>83</v>
      </c>
      <c r="J23" s="301">
        <f>IF(OR(นักเรียน!Q22="ออก",คิดวิเคราะห์รายข้อ!N22=""),"",คิดวิเคราะห์รายข้อ!N22)</f>
        <v>80</v>
      </c>
      <c r="K23" s="301">
        <f>IF(OR(นักเรียน!Q22="ออก",คิดวิเคราะห์รายข้อ!R22=""),"",คิดวิเคราะห์รายข้อ!R22)</f>
        <v>77</v>
      </c>
      <c r="L23" s="298">
        <f>คิดวิเคราะห์!L22</f>
        <v>80</v>
      </c>
      <c r="M23" s="300" t="str">
        <f>คิดวิเคราะห์!N22</f>
        <v>ดีเยี่ยม</v>
      </c>
      <c r="N23" s="304">
        <f>IF(OR(นักเรียน!Q22="ออก",คุณลักษณะรายข้อ!K22=""),"",คุณลักษณะรายข้อ!K22)</f>
        <v>88</v>
      </c>
      <c r="O23" s="304">
        <f>IF(OR(นักเรียน!Q22="ออก",คุณลักษณะรายข้อ!P22=""),"",คุณลักษณะรายข้อ!P22)</f>
        <v>75</v>
      </c>
      <c r="P23" s="307">
        <f>IF(OR(นักเรียน!Q22="ออก",คุณลักษณะรายข้อ!T22=""),"",คุณลักษณะรายข้อ!T22)</f>
        <v>90</v>
      </c>
      <c r="Q23" s="304">
        <f>IF(OR(นักเรียน!Q22="ออก",คุณลักษณะรายข้อ!Y22=""),"",คุณลักษณะรายข้อ!Y22)</f>
        <v>85</v>
      </c>
      <c r="R23" s="304">
        <f>IF(OR(นักเรียน!Q22="ออก",คุณลักษณะรายข้อ!AD22=""),"",คุณลักษณะรายข้อ!AD22)</f>
        <v>90</v>
      </c>
      <c r="S23" s="304">
        <f>IF(OR(นักเรียน!Q22="ออก",คุณลักษณะรายข้อ!AI22=""),"",คุณลักษณะรายข้อ!AI22)</f>
        <v>70</v>
      </c>
      <c r="T23" s="304">
        <f>IF(OR(นักเรียน!Q22="ออก",คุณลักษณะรายข้อ!AO22=""),"",คุณลักษณะรายข้อ!AO22)</f>
        <v>87</v>
      </c>
      <c r="U23" s="304">
        <f>IF(OR(นักเรียน!Q22="ออก",คุณลักษณะรายข้อ!AT22=""),"",คุณลักษณะรายข้อ!AT22)</f>
        <v>80</v>
      </c>
      <c r="V23" s="298">
        <f>คุณลักษณะ!Y22</f>
        <v>83</v>
      </c>
      <c r="W23" s="298" t="str">
        <f>คุณลักษณะ!AA22</f>
        <v>ดีเยี่ยม</v>
      </c>
      <c r="X23" s="127"/>
    </row>
    <row r="24" spans="2:24" s="125" customFormat="1" ht="15.75" customHeight="1">
      <c r="B24" s="295">
        <v>18</v>
      </c>
      <c r="C24" s="296">
        <f>IF(นักเรียน!C23="","",นักเรียน!C23)</f>
        <v>3348</v>
      </c>
      <c r="D24" s="297" t="str">
        <f>IF(นักเรียน!E23="","",นักเรียน!E23)</f>
        <v>เด็กหญิงจิราพัชร  มณีอินทร์</v>
      </c>
      <c r="E24" s="302">
        <f>IF(OR(นักเรียน!Q23="ออก",คะแนน1!BA23=""),"",คะแนน1!BA23)</f>
        <v>83</v>
      </c>
      <c r="F24" s="302">
        <f>IF(OR(นักเรียน!Q23="ออก",คะแนน2!BA23=""),"",คะแนน2!BA23)</f>
        <v>80</v>
      </c>
      <c r="G24" s="304">
        <f>IF(OR(นักเรียน!Q23="ออก",คะแนน2!BB23=""),"",คะแนน2!BB23)</f>
        <v>82</v>
      </c>
      <c r="H24" s="299" t="str">
        <f>IF(คะแนน2!BC23="","",คะแนน2!BC23)</f>
        <v>4</v>
      </c>
      <c r="I24" s="301">
        <f>IF(OR(นักเรียน!Q23="ออก",คิดวิเคราะห์รายข้อ!I23=""),"",คิดวิเคราะห์รายข้อ!I23)</f>
        <v>97</v>
      </c>
      <c r="J24" s="301">
        <f>IF(OR(นักเรียน!Q23="ออก",คิดวิเคราะห์รายข้อ!N23=""),"",คิดวิเคราะห์รายข้อ!N23)</f>
        <v>90</v>
      </c>
      <c r="K24" s="301">
        <f>IF(OR(นักเรียน!Q23="ออก",คิดวิเคราะห์รายข้อ!R23=""),"",คิดวิเคราะห์รายข้อ!R23)</f>
        <v>83</v>
      </c>
      <c r="L24" s="298">
        <f>คิดวิเคราะห์!L23</f>
        <v>90</v>
      </c>
      <c r="M24" s="300" t="str">
        <f>คิดวิเคราะห์!N23</f>
        <v>ดีเยี่ยม</v>
      </c>
      <c r="N24" s="304">
        <f>IF(OR(นักเรียน!Q23="ออก",คุณลักษณะรายข้อ!K23=""),"",คุณลักษณะรายข้อ!K23)</f>
        <v>85</v>
      </c>
      <c r="O24" s="304">
        <f>IF(OR(นักเรียน!Q23="ออก",คุณลักษณะรายข้อ!P23=""),"",คุณลักษณะรายข้อ!P23)</f>
        <v>90</v>
      </c>
      <c r="P24" s="307">
        <f>IF(OR(นักเรียน!Q23="ออก",คุณลักษณะรายข้อ!T23=""),"",คุณลักษณะรายข้อ!T23)</f>
        <v>80</v>
      </c>
      <c r="Q24" s="304">
        <f>IF(OR(นักเรียน!Q23="ออก",คุณลักษณะรายข้อ!Y23=""),"",คุณลักษณะรายข้อ!Y23)</f>
        <v>85</v>
      </c>
      <c r="R24" s="304">
        <f>IF(OR(นักเรียน!Q23="ออก",คุณลักษณะรายข้อ!AD23=""),"",คุณลักษณะรายข้อ!AD23)</f>
        <v>85</v>
      </c>
      <c r="S24" s="304">
        <f>IF(OR(นักเรียน!Q23="ออก",คุณลักษณะรายข้อ!AI23=""),"",คุณลักษณะรายข้อ!AI23)</f>
        <v>90</v>
      </c>
      <c r="T24" s="304">
        <f>IF(OR(นักเรียน!Q23="ออก",คุณลักษณะรายข้อ!AO23=""),"",คุณลักษณะรายข้อ!AO23)</f>
        <v>87</v>
      </c>
      <c r="U24" s="304">
        <f>IF(OR(นักเรียน!Q23="ออก",คุณลักษณะรายข้อ!AT23=""),"",คุณลักษณะรายข้อ!AT23)</f>
        <v>100</v>
      </c>
      <c r="V24" s="298">
        <f>คุณลักษณะ!Y23</f>
        <v>88</v>
      </c>
      <c r="W24" s="298" t="str">
        <f>คุณลักษณะ!AA23</f>
        <v>ดีเยี่ยม</v>
      </c>
      <c r="X24" s="127"/>
    </row>
    <row r="25" spans="2:24" s="125" customFormat="1" ht="15.75" customHeight="1">
      <c r="B25" s="295">
        <v>19</v>
      </c>
      <c r="C25" s="296" t="str">
        <f>IF(นักเรียน!C24="","",นักเรียน!C24)</f>
        <v/>
      </c>
      <c r="D25" s="297" t="str">
        <f>IF(นักเรียน!E24="","",นักเรียน!E24)</f>
        <v/>
      </c>
      <c r="E25" s="302" t="str">
        <f>IF(OR(นักเรียน!Q24="ออก",คะแนน1!BA24=""),"",คะแนน1!BA24)</f>
        <v/>
      </c>
      <c r="F25" s="302" t="str">
        <f>IF(OR(นักเรียน!Q24="ออก",คะแนน2!BA24=""),"",คะแนน2!BA24)</f>
        <v/>
      </c>
      <c r="G25" s="304" t="str">
        <f>IF(OR(นักเรียน!Q24="ออก",คะแนน2!BB24=""),"",คะแนน2!BB24)</f>
        <v/>
      </c>
      <c r="H25" s="299" t="str">
        <f>IF(คะแนน2!BC24="","",คะแนน2!BC24)</f>
        <v/>
      </c>
      <c r="I25" s="301" t="str">
        <f>IF(OR(นักเรียน!Q24="ออก",คิดวิเคราะห์รายข้อ!I24=""),"",คิดวิเคราะห์รายข้อ!I24)</f>
        <v/>
      </c>
      <c r="J25" s="301" t="str">
        <f>IF(OR(นักเรียน!Q24="ออก",คิดวิเคราะห์รายข้อ!N24=""),"",คิดวิเคราะห์รายข้อ!N24)</f>
        <v/>
      </c>
      <c r="K25" s="301" t="str">
        <f>IF(OR(นักเรียน!Q24="ออก",คิดวิเคราะห์รายข้อ!R24=""),"",คิดวิเคราะห์รายข้อ!R24)</f>
        <v/>
      </c>
      <c r="L25" s="298" t="str">
        <f>คิดวิเคราะห์!L24</f>
        <v/>
      </c>
      <c r="M25" s="300" t="str">
        <f>คิดวิเคราะห์!N24</f>
        <v/>
      </c>
      <c r="N25" s="304" t="str">
        <f>IF(OR(นักเรียน!Q24="ออก",คุณลักษณะรายข้อ!K24=""),"",คุณลักษณะรายข้อ!K24)</f>
        <v/>
      </c>
      <c r="O25" s="304" t="str">
        <f>IF(OR(นักเรียน!Q24="ออก",คุณลักษณะรายข้อ!P24=""),"",คุณลักษณะรายข้อ!P24)</f>
        <v/>
      </c>
      <c r="P25" s="307" t="str">
        <f>IF(OR(นักเรียน!Q24="ออก",คุณลักษณะรายข้อ!T24=""),"",คุณลักษณะรายข้อ!T24)</f>
        <v/>
      </c>
      <c r="Q25" s="304" t="str">
        <f>IF(OR(นักเรียน!Q24="ออก",คุณลักษณะรายข้อ!Y24=""),"",คุณลักษณะรายข้อ!Y24)</f>
        <v/>
      </c>
      <c r="R25" s="304" t="str">
        <f>IF(OR(นักเรียน!Q24="ออก",คุณลักษณะรายข้อ!AD24=""),"",คุณลักษณะรายข้อ!AD24)</f>
        <v/>
      </c>
      <c r="S25" s="304" t="str">
        <f>IF(OR(นักเรียน!Q24="ออก",คุณลักษณะรายข้อ!AI24=""),"",คุณลักษณะรายข้อ!AI24)</f>
        <v/>
      </c>
      <c r="T25" s="304" t="str">
        <f>IF(OR(นักเรียน!Q24="ออก",คุณลักษณะรายข้อ!AO24=""),"",คุณลักษณะรายข้อ!AO24)</f>
        <v/>
      </c>
      <c r="U25" s="304" t="str">
        <f>IF(OR(นักเรียน!Q24="ออก",คุณลักษณะรายข้อ!AT24=""),"",คุณลักษณะรายข้อ!AT24)</f>
        <v/>
      </c>
      <c r="V25" s="298" t="str">
        <f>คุณลักษณะ!Y24</f>
        <v/>
      </c>
      <c r="W25" s="298" t="str">
        <f>คุณลักษณะ!AA24</f>
        <v/>
      </c>
      <c r="X25" s="127"/>
    </row>
    <row r="26" spans="2:24" s="125" customFormat="1" ht="15.75" customHeight="1">
      <c r="B26" s="295">
        <v>20</v>
      </c>
      <c r="C26" s="296" t="str">
        <f>IF(นักเรียน!C25="","",นักเรียน!C25)</f>
        <v/>
      </c>
      <c r="D26" s="297" t="str">
        <f>IF(นักเรียน!E25="","",นักเรียน!E25)</f>
        <v/>
      </c>
      <c r="E26" s="302" t="str">
        <f>IF(OR(นักเรียน!Q25="ออก",คะแนน1!BA25=""),"",คะแนน1!BA25)</f>
        <v/>
      </c>
      <c r="F26" s="302" t="str">
        <f>IF(OR(นักเรียน!Q25="ออก",คะแนน2!BA25=""),"",คะแนน2!BA25)</f>
        <v/>
      </c>
      <c r="G26" s="304" t="str">
        <f>IF(OR(นักเรียน!Q25="ออก",คะแนน2!BB25=""),"",คะแนน2!BB25)</f>
        <v/>
      </c>
      <c r="H26" s="299" t="str">
        <f>IF(คะแนน2!BC25="","",คะแนน2!BC25)</f>
        <v/>
      </c>
      <c r="I26" s="301" t="str">
        <f>IF(OR(นักเรียน!Q25="ออก",คิดวิเคราะห์รายข้อ!I25=""),"",คิดวิเคราะห์รายข้อ!I25)</f>
        <v/>
      </c>
      <c r="J26" s="301" t="str">
        <f>IF(OR(นักเรียน!Q25="ออก",คิดวิเคราะห์รายข้อ!N25=""),"",คิดวิเคราะห์รายข้อ!N25)</f>
        <v/>
      </c>
      <c r="K26" s="301" t="str">
        <f>IF(OR(นักเรียน!Q25="ออก",คิดวิเคราะห์รายข้อ!R25=""),"",คิดวิเคราะห์รายข้อ!R25)</f>
        <v/>
      </c>
      <c r="L26" s="298" t="str">
        <f>คิดวิเคราะห์!L25</f>
        <v/>
      </c>
      <c r="M26" s="300" t="str">
        <f>คิดวิเคราะห์!N25</f>
        <v/>
      </c>
      <c r="N26" s="304" t="str">
        <f>IF(OR(นักเรียน!Q25="ออก",คุณลักษณะรายข้อ!K25=""),"",คุณลักษณะรายข้อ!K25)</f>
        <v/>
      </c>
      <c r="O26" s="304" t="str">
        <f>IF(OR(นักเรียน!Q25="ออก",คุณลักษณะรายข้อ!P25=""),"",คุณลักษณะรายข้อ!P25)</f>
        <v/>
      </c>
      <c r="P26" s="307" t="str">
        <f>IF(OR(นักเรียน!Q25="ออก",คุณลักษณะรายข้อ!T25=""),"",คุณลักษณะรายข้อ!T25)</f>
        <v/>
      </c>
      <c r="Q26" s="304" t="str">
        <f>IF(OR(นักเรียน!Q25="ออก",คุณลักษณะรายข้อ!Y25=""),"",คุณลักษณะรายข้อ!Y25)</f>
        <v/>
      </c>
      <c r="R26" s="304" t="str">
        <f>IF(OR(นักเรียน!Q25="ออก",คุณลักษณะรายข้อ!AD25=""),"",คุณลักษณะรายข้อ!AD25)</f>
        <v/>
      </c>
      <c r="S26" s="304" t="str">
        <f>IF(OR(นักเรียน!Q25="ออก",คุณลักษณะรายข้อ!AI25=""),"",คุณลักษณะรายข้อ!AI25)</f>
        <v/>
      </c>
      <c r="T26" s="304" t="str">
        <f>IF(OR(นักเรียน!Q25="ออก",คุณลักษณะรายข้อ!AO25=""),"",คุณลักษณะรายข้อ!AO25)</f>
        <v/>
      </c>
      <c r="U26" s="304" t="str">
        <f>IF(OR(นักเรียน!Q25="ออก",คุณลักษณะรายข้อ!AT25=""),"",คุณลักษณะรายข้อ!AT25)</f>
        <v/>
      </c>
      <c r="V26" s="298" t="str">
        <f>คุณลักษณะ!Y25</f>
        <v/>
      </c>
      <c r="W26" s="298" t="str">
        <f>คุณลักษณะ!AA25</f>
        <v/>
      </c>
      <c r="X26" s="127"/>
    </row>
    <row r="27" spans="2:24" s="125" customFormat="1" ht="15.75" customHeight="1">
      <c r="B27" s="295">
        <v>21</v>
      </c>
      <c r="C27" s="296" t="str">
        <f>IF(นักเรียน!C26="","",นักเรียน!C26)</f>
        <v/>
      </c>
      <c r="D27" s="297" t="str">
        <f>IF(นักเรียน!E26="","",นักเรียน!E26)</f>
        <v/>
      </c>
      <c r="E27" s="302" t="str">
        <f>IF(OR(นักเรียน!Q26="ออก",คะแนน1!BA26=""),"",คะแนน1!BA26)</f>
        <v/>
      </c>
      <c r="F27" s="302" t="str">
        <f>IF(OR(นักเรียน!Q26="ออก",คะแนน2!BA26=""),"",คะแนน2!BA26)</f>
        <v/>
      </c>
      <c r="G27" s="304" t="str">
        <f>IF(OR(นักเรียน!Q26="ออก",คะแนน2!BB26=""),"",คะแนน2!BB26)</f>
        <v/>
      </c>
      <c r="H27" s="299" t="str">
        <f>IF(คะแนน2!BC26="","",คะแนน2!BC26)</f>
        <v/>
      </c>
      <c r="I27" s="301" t="str">
        <f>IF(OR(นักเรียน!Q26="ออก",คิดวิเคราะห์รายข้อ!I26=""),"",คิดวิเคราะห์รายข้อ!I26)</f>
        <v/>
      </c>
      <c r="J27" s="301" t="str">
        <f>IF(OR(นักเรียน!Q26="ออก",คิดวิเคราะห์รายข้อ!N26=""),"",คิดวิเคราะห์รายข้อ!N26)</f>
        <v/>
      </c>
      <c r="K27" s="301" t="str">
        <f>IF(OR(นักเรียน!Q26="ออก",คิดวิเคราะห์รายข้อ!R26=""),"",คิดวิเคราะห์รายข้อ!R26)</f>
        <v/>
      </c>
      <c r="L27" s="298" t="str">
        <f>คิดวิเคราะห์!L26</f>
        <v/>
      </c>
      <c r="M27" s="300" t="str">
        <f>คิดวิเคราะห์!N26</f>
        <v/>
      </c>
      <c r="N27" s="304" t="str">
        <f>IF(OR(นักเรียน!Q26="ออก",คุณลักษณะรายข้อ!K26=""),"",คุณลักษณะรายข้อ!K26)</f>
        <v/>
      </c>
      <c r="O27" s="304" t="str">
        <f>IF(OR(นักเรียน!Q26="ออก",คุณลักษณะรายข้อ!P26=""),"",คุณลักษณะรายข้อ!P26)</f>
        <v/>
      </c>
      <c r="P27" s="307" t="str">
        <f>IF(OR(นักเรียน!Q26="ออก",คุณลักษณะรายข้อ!T26=""),"",คุณลักษณะรายข้อ!T26)</f>
        <v/>
      </c>
      <c r="Q27" s="304" t="str">
        <f>IF(OR(นักเรียน!Q26="ออก",คุณลักษณะรายข้อ!Y26=""),"",คุณลักษณะรายข้อ!Y26)</f>
        <v/>
      </c>
      <c r="R27" s="304" t="str">
        <f>IF(OR(นักเรียน!Q26="ออก",คุณลักษณะรายข้อ!AD26=""),"",คุณลักษณะรายข้อ!AD26)</f>
        <v/>
      </c>
      <c r="S27" s="304" t="str">
        <f>IF(OR(นักเรียน!Q26="ออก",คุณลักษณะรายข้อ!AI26=""),"",คุณลักษณะรายข้อ!AI26)</f>
        <v/>
      </c>
      <c r="T27" s="304" t="str">
        <f>IF(OR(นักเรียน!Q26="ออก",คุณลักษณะรายข้อ!AO26=""),"",คุณลักษณะรายข้อ!AO26)</f>
        <v/>
      </c>
      <c r="U27" s="304" t="str">
        <f>IF(OR(นักเรียน!Q26="ออก",คุณลักษณะรายข้อ!AT26=""),"",คุณลักษณะรายข้อ!AT26)</f>
        <v/>
      </c>
      <c r="V27" s="298" t="str">
        <f>คุณลักษณะ!Y26</f>
        <v/>
      </c>
      <c r="W27" s="298" t="str">
        <f>คุณลักษณะ!AA26</f>
        <v/>
      </c>
      <c r="X27" s="127"/>
    </row>
    <row r="28" spans="2:24" s="125" customFormat="1" ht="15.75" customHeight="1">
      <c r="B28" s="295">
        <v>22</v>
      </c>
      <c r="C28" s="296" t="str">
        <f>IF(นักเรียน!C27="","",นักเรียน!C27)</f>
        <v/>
      </c>
      <c r="D28" s="297" t="str">
        <f>IF(นักเรียน!E27="","",นักเรียน!E27)</f>
        <v/>
      </c>
      <c r="E28" s="302" t="str">
        <f>IF(OR(นักเรียน!Q27="ออก",คะแนน1!BA27=""),"",คะแนน1!BA27)</f>
        <v/>
      </c>
      <c r="F28" s="302" t="str">
        <f>IF(OR(นักเรียน!Q27="ออก",คะแนน2!BA27=""),"",คะแนน2!BA27)</f>
        <v/>
      </c>
      <c r="G28" s="304" t="str">
        <f>IF(OR(นักเรียน!Q27="ออก",คะแนน2!BB27=""),"",คะแนน2!BB27)</f>
        <v/>
      </c>
      <c r="H28" s="299" t="str">
        <f>IF(คะแนน2!BC27="","",คะแนน2!BC27)</f>
        <v/>
      </c>
      <c r="I28" s="301" t="str">
        <f>IF(OR(นักเรียน!Q27="ออก",คิดวิเคราะห์รายข้อ!I27=""),"",คิดวิเคราะห์รายข้อ!I27)</f>
        <v/>
      </c>
      <c r="J28" s="301" t="str">
        <f>IF(OR(นักเรียน!Q27="ออก",คิดวิเคราะห์รายข้อ!N27=""),"",คิดวิเคราะห์รายข้อ!N27)</f>
        <v/>
      </c>
      <c r="K28" s="301" t="str">
        <f>IF(OR(นักเรียน!Q27="ออก",คิดวิเคราะห์รายข้อ!R27=""),"",คิดวิเคราะห์รายข้อ!R27)</f>
        <v/>
      </c>
      <c r="L28" s="298" t="str">
        <f>คิดวิเคราะห์!L27</f>
        <v/>
      </c>
      <c r="M28" s="300" t="str">
        <f>คิดวิเคราะห์!N27</f>
        <v/>
      </c>
      <c r="N28" s="304" t="str">
        <f>IF(OR(นักเรียน!Q27="ออก",คุณลักษณะรายข้อ!K27=""),"",คุณลักษณะรายข้อ!K27)</f>
        <v/>
      </c>
      <c r="O28" s="304" t="str">
        <f>IF(OR(นักเรียน!Q27="ออก",คุณลักษณะรายข้อ!P27=""),"",คุณลักษณะรายข้อ!P27)</f>
        <v/>
      </c>
      <c r="P28" s="307" t="str">
        <f>IF(OR(นักเรียน!Q27="ออก",คุณลักษณะรายข้อ!T27=""),"",คุณลักษณะรายข้อ!T27)</f>
        <v/>
      </c>
      <c r="Q28" s="304" t="str">
        <f>IF(OR(นักเรียน!Q27="ออก",คุณลักษณะรายข้อ!Y27=""),"",คุณลักษณะรายข้อ!Y27)</f>
        <v/>
      </c>
      <c r="R28" s="304" t="str">
        <f>IF(OR(นักเรียน!Q27="ออก",คุณลักษณะรายข้อ!AD27=""),"",คุณลักษณะรายข้อ!AD27)</f>
        <v/>
      </c>
      <c r="S28" s="304" t="str">
        <f>IF(OR(นักเรียน!Q27="ออก",คุณลักษณะรายข้อ!AI27=""),"",คุณลักษณะรายข้อ!AI27)</f>
        <v/>
      </c>
      <c r="T28" s="304" t="str">
        <f>IF(OR(นักเรียน!Q27="ออก",คุณลักษณะรายข้อ!AO27=""),"",คุณลักษณะรายข้อ!AO27)</f>
        <v/>
      </c>
      <c r="U28" s="304" t="str">
        <f>IF(OR(นักเรียน!Q27="ออก",คุณลักษณะรายข้อ!AT27=""),"",คุณลักษณะรายข้อ!AT27)</f>
        <v/>
      </c>
      <c r="V28" s="298" t="str">
        <f>คุณลักษณะ!Y27</f>
        <v/>
      </c>
      <c r="W28" s="298" t="str">
        <f>คุณลักษณะ!AA27</f>
        <v/>
      </c>
      <c r="X28" s="127"/>
    </row>
    <row r="29" spans="2:24" s="125" customFormat="1" ht="15.75" customHeight="1">
      <c r="B29" s="295">
        <v>23</v>
      </c>
      <c r="C29" s="296" t="str">
        <f>IF(นักเรียน!C28="","",นักเรียน!C28)</f>
        <v/>
      </c>
      <c r="D29" s="297" t="str">
        <f>IF(นักเรียน!E28="","",นักเรียน!E28)</f>
        <v/>
      </c>
      <c r="E29" s="302" t="str">
        <f>IF(OR(นักเรียน!Q28="ออก",คะแนน1!BA28=""),"",คะแนน1!BA28)</f>
        <v/>
      </c>
      <c r="F29" s="302" t="str">
        <f>IF(OR(นักเรียน!Q28="ออก",คะแนน2!BA28=""),"",คะแนน2!BA28)</f>
        <v/>
      </c>
      <c r="G29" s="304" t="str">
        <f>IF(OR(นักเรียน!Q28="ออก",คะแนน2!BB28=""),"",คะแนน2!BB28)</f>
        <v/>
      </c>
      <c r="H29" s="299" t="str">
        <f>IF(คะแนน2!BC28="","",คะแนน2!BC28)</f>
        <v/>
      </c>
      <c r="I29" s="301" t="str">
        <f>IF(OR(นักเรียน!Q28="ออก",คิดวิเคราะห์รายข้อ!I28=""),"",คิดวิเคราะห์รายข้อ!I28)</f>
        <v/>
      </c>
      <c r="J29" s="301" t="str">
        <f>IF(OR(นักเรียน!Q28="ออก",คิดวิเคราะห์รายข้อ!N28=""),"",คิดวิเคราะห์รายข้อ!N28)</f>
        <v/>
      </c>
      <c r="K29" s="301" t="str">
        <f>IF(OR(นักเรียน!Q28="ออก",คิดวิเคราะห์รายข้อ!R28=""),"",คิดวิเคราะห์รายข้อ!R28)</f>
        <v/>
      </c>
      <c r="L29" s="298" t="str">
        <f>คิดวิเคราะห์!L28</f>
        <v/>
      </c>
      <c r="M29" s="300" t="str">
        <f>คิดวิเคราะห์!N28</f>
        <v/>
      </c>
      <c r="N29" s="304" t="str">
        <f>IF(OR(นักเรียน!Q28="ออก",คุณลักษณะรายข้อ!K28=""),"",คุณลักษณะรายข้อ!K28)</f>
        <v/>
      </c>
      <c r="O29" s="304" t="str">
        <f>IF(OR(นักเรียน!Q28="ออก",คุณลักษณะรายข้อ!P28=""),"",คุณลักษณะรายข้อ!P28)</f>
        <v/>
      </c>
      <c r="P29" s="307" t="str">
        <f>IF(OR(นักเรียน!Q28="ออก",คุณลักษณะรายข้อ!T28=""),"",คุณลักษณะรายข้อ!T28)</f>
        <v/>
      </c>
      <c r="Q29" s="304" t="str">
        <f>IF(OR(นักเรียน!Q28="ออก",คุณลักษณะรายข้อ!Y28=""),"",คุณลักษณะรายข้อ!Y28)</f>
        <v/>
      </c>
      <c r="R29" s="304" t="str">
        <f>IF(OR(นักเรียน!Q28="ออก",คุณลักษณะรายข้อ!AD28=""),"",คุณลักษณะรายข้อ!AD28)</f>
        <v/>
      </c>
      <c r="S29" s="304" t="str">
        <f>IF(OR(นักเรียน!Q28="ออก",คุณลักษณะรายข้อ!AI28=""),"",คุณลักษณะรายข้อ!AI28)</f>
        <v/>
      </c>
      <c r="T29" s="304" t="str">
        <f>IF(OR(นักเรียน!Q28="ออก",คุณลักษณะรายข้อ!AO28=""),"",คุณลักษณะรายข้อ!AO28)</f>
        <v/>
      </c>
      <c r="U29" s="304" t="str">
        <f>IF(OR(นักเรียน!Q28="ออก",คุณลักษณะรายข้อ!AT28=""),"",คุณลักษณะรายข้อ!AT28)</f>
        <v/>
      </c>
      <c r="V29" s="298" t="str">
        <f>คุณลักษณะ!Y28</f>
        <v/>
      </c>
      <c r="W29" s="298" t="str">
        <f>คุณลักษณะ!AA28</f>
        <v/>
      </c>
      <c r="X29" s="127"/>
    </row>
    <row r="30" spans="2:24" s="125" customFormat="1" ht="15.75" customHeight="1">
      <c r="B30" s="295">
        <v>24</v>
      </c>
      <c r="C30" s="296" t="str">
        <f>IF(นักเรียน!C29="","",นักเรียน!C29)</f>
        <v/>
      </c>
      <c r="D30" s="297" t="str">
        <f>IF(นักเรียน!E29="","",นักเรียน!E29)</f>
        <v/>
      </c>
      <c r="E30" s="302" t="str">
        <f>IF(OR(นักเรียน!Q29="ออก",คะแนน1!BA29=""),"",คะแนน1!BA29)</f>
        <v/>
      </c>
      <c r="F30" s="302" t="str">
        <f>IF(OR(นักเรียน!Q29="ออก",คะแนน2!BA29=""),"",คะแนน2!BA29)</f>
        <v/>
      </c>
      <c r="G30" s="304" t="str">
        <f>IF(OR(นักเรียน!Q29="ออก",คะแนน2!BB29=""),"",คะแนน2!BB29)</f>
        <v/>
      </c>
      <c r="H30" s="299" t="str">
        <f>IF(คะแนน2!BC29="","",คะแนน2!BC29)</f>
        <v/>
      </c>
      <c r="I30" s="301" t="str">
        <f>IF(OR(นักเรียน!Q29="ออก",คิดวิเคราะห์รายข้อ!I29=""),"",คิดวิเคราะห์รายข้อ!I29)</f>
        <v/>
      </c>
      <c r="J30" s="301" t="str">
        <f>IF(OR(นักเรียน!Q29="ออก",คิดวิเคราะห์รายข้อ!N29=""),"",คิดวิเคราะห์รายข้อ!N29)</f>
        <v/>
      </c>
      <c r="K30" s="301" t="str">
        <f>IF(OR(นักเรียน!Q29="ออก",คิดวิเคราะห์รายข้อ!R29=""),"",คิดวิเคราะห์รายข้อ!R29)</f>
        <v/>
      </c>
      <c r="L30" s="298" t="str">
        <f>คิดวิเคราะห์!L29</f>
        <v/>
      </c>
      <c r="M30" s="300" t="str">
        <f>คิดวิเคราะห์!N29</f>
        <v/>
      </c>
      <c r="N30" s="304" t="str">
        <f>IF(OR(นักเรียน!Q29="ออก",คุณลักษณะรายข้อ!K29=""),"",คุณลักษณะรายข้อ!K29)</f>
        <v/>
      </c>
      <c r="O30" s="304" t="str">
        <f>IF(OR(นักเรียน!Q29="ออก",คุณลักษณะรายข้อ!P29=""),"",คุณลักษณะรายข้อ!P29)</f>
        <v/>
      </c>
      <c r="P30" s="307" t="str">
        <f>IF(OR(นักเรียน!Q29="ออก",คุณลักษณะรายข้อ!T29=""),"",คุณลักษณะรายข้อ!T29)</f>
        <v/>
      </c>
      <c r="Q30" s="304" t="str">
        <f>IF(OR(นักเรียน!Q29="ออก",คุณลักษณะรายข้อ!Y29=""),"",คุณลักษณะรายข้อ!Y29)</f>
        <v/>
      </c>
      <c r="R30" s="304" t="str">
        <f>IF(OR(นักเรียน!Q29="ออก",คุณลักษณะรายข้อ!AD29=""),"",คุณลักษณะรายข้อ!AD29)</f>
        <v/>
      </c>
      <c r="S30" s="304" t="str">
        <f>IF(OR(นักเรียน!Q29="ออก",คุณลักษณะรายข้อ!AI29=""),"",คุณลักษณะรายข้อ!AI29)</f>
        <v/>
      </c>
      <c r="T30" s="304" t="str">
        <f>IF(OR(นักเรียน!Q29="ออก",คุณลักษณะรายข้อ!AO29=""),"",คุณลักษณะรายข้อ!AO29)</f>
        <v/>
      </c>
      <c r="U30" s="304" t="str">
        <f>IF(OR(นักเรียน!Q29="ออก",คุณลักษณะรายข้อ!AT29=""),"",คุณลักษณะรายข้อ!AT29)</f>
        <v/>
      </c>
      <c r="V30" s="298" t="str">
        <f>คุณลักษณะ!Y29</f>
        <v/>
      </c>
      <c r="W30" s="298" t="str">
        <f>คุณลักษณะ!AA29</f>
        <v/>
      </c>
      <c r="X30" s="127"/>
    </row>
    <row r="31" spans="2:24" s="125" customFormat="1" ht="15.75" customHeight="1">
      <c r="B31" s="295">
        <v>25</v>
      </c>
      <c r="C31" s="296" t="str">
        <f>IF(นักเรียน!C30="","",นักเรียน!C30)</f>
        <v/>
      </c>
      <c r="D31" s="297" t="str">
        <f>IF(นักเรียน!E30="","",นักเรียน!E30)</f>
        <v/>
      </c>
      <c r="E31" s="302" t="str">
        <f>IF(OR(นักเรียน!Q30="ออก",คะแนน1!BA30=""),"",คะแนน1!BA30)</f>
        <v/>
      </c>
      <c r="F31" s="302" t="str">
        <f>IF(OR(นักเรียน!Q30="ออก",คะแนน2!BA30=""),"",คะแนน2!BA30)</f>
        <v/>
      </c>
      <c r="G31" s="304" t="str">
        <f>IF(OR(นักเรียน!Q30="ออก",คะแนน2!BB30=""),"",คะแนน2!BB30)</f>
        <v/>
      </c>
      <c r="H31" s="299" t="str">
        <f>IF(คะแนน2!BC30="","",คะแนน2!BC30)</f>
        <v/>
      </c>
      <c r="I31" s="301" t="str">
        <f>IF(OR(นักเรียน!Q30="ออก",คิดวิเคราะห์รายข้อ!I30=""),"",คิดวิเคราะห์รายข้อ!I30)</f>
        <v/>
      </c>
      <c r="J31" s="301" t="str">
        <f>IF(OR(นักเรียน!Q30="ออก",คิดวิเคราะห์รายข้อ!N30=""),"",คิดวิเคราะห์รายข้อ!N30)</f>
        <v/>
      </c>
      <c r="K31" s="301" t="str">
        <f>IF(OR(นักเรียน!Q30="ออก",คิดวิเคราะห์รายข้อ!R30=""),"",คิดวิเคราะห์รายข้อ!R30)</f>
        <v/>
      </c>
      <c r="L31" s="298" t="str">
        <f>คิดวิเคราะห์!L30</f>
        <v/>
      </c>
      <c r="M31" s="300" t="str">
        <f>คิดวิเคราะห์!N30</f>
        <v/>
      </c>
      <c r="N31" s="304" t="str">
        <f>IF(OR(นักเรียน!Q30="ออก",คุณลักษณะรายข้อ!K30=""),"",คุณลักษณะรายข้อ!K30)</f>
        <v/>
      </c>
      <c r="O31" s="304" t="str">
        <f>IF(OR(นักเรียน!Q30="ออก",คุณลักษณะรายข้อ!P30=""),"",คุณลักษณะรายข้อ!P30)</f>
        <v/>
      </c>
      <c r="P31" s="307" t="str">
        <f>IF(OR(นักเรียน!Q30="ออก",คุณลักษณะรายข้อ!T30=""),"",คุณลักษณะรายข้อ!T30)</f>
        <v/>
      </c>
      <c r="Q31" s="304" t="str">
        <f>IF(OR(นักเรียน!Q30="ออก",คุณลักษณะรายข้อ!Y30=""),"",คุณลักษณะรายข้อ!Y30)</f>
        <v/>
      </c>
      <c r="R31" s="304" t="str">
        <f>IF(OR(นักเรียน!Q30="ออก",คุณลักษณะรายข้อ!AD30=""),"",คุณลักษณะรายข้อ!AD30)</f>
        <v/>
      </c>
      <c r="S31" s="304" t="str">
        <f>IF(OR(นักเรียน!Q30="ออก",คุณลักษณะรายข้อ!AI30=""),"",คุณลักษณะรายข้อ!AI30)</f>
        <v/>
      </c>
      <c r="T31" s="304" t="str">
        <f>IF(OR(นักเรียน!Q30="ออก",คุณลักษณะรายข้อ!AO30=""),"",คุณลักษณะรายข้อ!AO30)</f>
        <v/>
      </c>
      <c r="U31" s="304" t="str">
        <f>IF(OR(นักเรียน!Q30="ออก",คุณลักษณะรายข้อ!AT30=""),"",คุณลักษณะรายข้อ!AT30)</f>
        <v/>
      </c>
      <c r="V31" s="298" t="str">
        <f>คุณลักษณะ!Y30</f>
        <v/>
      </c>
      <c r="W31" s="298" t="str">
        <f>คุณลักษณะ!AA30</f>
        <v/>
      </c>
      <c r="X31" s="127"/>
    </row>
    <row r="32" spans="2:24" s="125" customFormat="1" ht="15.75" customHeight="1">
      <c r="B32" s="295">
        <v>26</v>
      </c>
      <c r="C32" s="296" t="str">
        <f>IF(นักเรียน!C31="","",นักเรียน!C31)</f>
        <v/>
      </c>
      <c r="D32" s="297" t="str">
        <f>IF(นักเรียน!E31="","",นักเรียน!E31)</f>
        <v/>
      </c>
      <c r="E32" s="302" t="str">
        <f>IF(OR(นักเรียน!Q31="ออก",คะแนน1!BA31=""),"",คะแนน1!BA31)</f>
        <v/>
      </c>
      <c r="F32" s="302" t="str">
        <f>IF(OR(นักเรียน!Q31="ออก",คะแนน2!BA31=""),"",คะแนน2!BA31)</f>
        <v/>
      </c>
      <c r="G32" s="304" t="str">
        <f>IF(OR(นักเรียน!Q31="ออก",คะแนน2!BB31=""),"",คะแนน2!BB31)</f>
        <v/>
      </c>
      <c r="H32" s="299" t="str">
        <f>IF(คะแนน2!BC31="","",คะแนน2!BC31)</f>
        <v/>
      </c>
      <c r="I32" s="301" t="str">
        <f>IF(OR(นักเรียน!Q31="ออก",คิดวิเคราะห์รายข้อ!I31=""),"",คิดวิเคราะห์รายข้อ!I31)</f>
        <v/>
      </c>
      <c r="J32" s="301" t="str">
        <f>IF(OR(นักเรียน!Q31="ออก",คิดวิเคราะห์รายข้อ!N31=""),"",คิดวิเคราะห์รายข้อ!N31)</f>
        <v/>
      </c>
      <c r="K32" s="301" t="str">
        <f>IF(OR(นักเรียน!Q31="ออก",คิดวิเคราะห์รายข้อ!R31=""),"",คิดวิเคราะห์รายข้อ!R31)</f>
        <v/>
      </c>
      <c r="L32" s="298" t="str">
        <f>คิดวิเคราะห์!L31</f>
        <v/>
      </c>
      <c r="M32" s="300" t="str">
        <f>คิดวิเคราะห์!N31</f>
        <v/>
      </c>
      <c r="N32" s="304" t="str">
        <f>IF(OR(นักเรียน!Q31="ออก",คุณลักษณะรายข้อ!K31=""),"",คุณลักษณะรายข้อ!K31)</f>
        <v/>
      </c>
      <c r="O32" s="304" t="str">
        <f>IF(OR(นักเรียน!Q31="ออก",คุณลักษณะรายข้อ!P31=""),"",คุณลักษณะรายข้อ!P31)</f>
        <v/>
      </c>
      <c r="P32" s="307" t="str">
        <f>IF(OR(นักเรียน!Q31="ออก",คุณลักษณะรายข้อ!T31=""),"",คุณลักษณะรายข้อ!T31)</f>
        <v/>
      </c>
      <c r="Q32" s="304" t="str">
        <f>IF(OR(นักเรียน!Q31="ออก",คุณลักษณะรายข้อ!Y31=""),"",คุณลักษณะรายข้อ!Y31)</f>
        <v/>
      </c>
      <c r="R32" s="304" t="str">
        <f>IF(OR(นักเรียน!Q31="ออก",คุณลักษณะรายข้อ!AD31=""),"",คุณลักษณะรายข้อ!AD31)</f>
        <v/>
      </c>
      <c r="S32" s="304" t="str">
        <f>IF(OR(นักเรียน!Q31="ออก",คุณลักษณะรายข้อ!AI31=""),"",คุณลักษณะรายข้อ!AI31)</f>
        <v/>
      </c>
      <c r="T32" s="304" t="str">
        <f>IF(OR(นักเรียน!Q31="ออก",คุณลักษณะรายข้อ!AO31=""),"",คุณลักษณะรายข้อ!AO31)</f>
        <v/>
      </c>
      <c r="U32" s="304" t="str">
        <f>IF(OR(นักเรียน!Q31="ออก",คุณลักษณะรายข้อ!AT31=""),"",คุณลักษณะรายข้อ!AT31)</f>
        <v/>
      </c>
      <c r="V32" s="298" t="str">
        <f>คุณลักษณะ!Y31</f>
        <v/>
      </c>
      <c r="W32" s="298" t="str">
        <f>คุณลักษณะ!AA31</f>
        <v/>
      </c>
      <c r="X32" s="127"/>
    </row>
    <row r="33" spans="2:24" s="125" customFormat="1" ht="15.75" customHeight="1">
      <c r="B33" s="295">
        <v>27</v>
      </c>
      <c r="C33" s="296" t="str">
        <f>IF(นักเรียน!C32="","",นักเรียน!C32)</f>
        <v/>
      </c>
      <c r="D33" s="297" t="str">
        <f>IF(นักเรียน!E32="","",นักเรียน!E32)</f>
        <v/>
      </c>
      <c r="E33" s="302" t="str">
        <f>IF(OR(นักเรียน!Q32="ออก",คะแนน1!BA32=""),"",คะแนน1!BA32)</f>
        <v/>
      </c>
      <c r="F33" s="302" t="str">
        <f>IF(OR(นักเรียน!Q32="ออก",คะแนน2!BA32=""),"",คะแนน2!BA32)</f>
        <v/>
      </c>
      <c r="G33" s="304" t="str">
        <f>IF(OR(นักเรียน!Q32="ออก",คะแนน2!BB32=""),"",คะแนน2!BB32)</f>
        <v/>
      </c>
      <c r="H33" s="299" t="str">
        <f>IF(คะแนน2!BC32="","",คะแนน2!BC32)</f>
        <v/>
      </c>
      <c r="I33" s="301" t="str">
        <f>IF(OR(นักเรียน!Q32="ออก",คิดวิเคราะห์รายข้อ!I32=""),"",คิดวิเคราะห์รายข้อ!I32)</f>
        <v/>
      </c>
      <c r="J33" s="301" t="str">
        <f>IF(OR(นักเรียน!Q32="ออก",คิดวิเคราะห์รายข้อ!N32=""),"",คิดวิเคราะห์รายข้อ!N32)</f>
        <v/>
      </c>
      <c r="K33" s="301" t="str">
        <f>IF(OR(นักเรียน!Q32="ออก",คิดวิเคราะห์รายข้อ!R32=""),"",คิดวิเคราะห์รายข้อ!R32)</f>
        <v/>
      </c>
      <c r="L33" s="298" t="str">
        <f>คิดวิเคราะห์!L32</f>
        <v/>
      </c>
      <c r="M33" s="300" t="str">
        <f>คิดวิเคราะห์!N32</f>
        <v/>
      </c>
      <c r="N33" s="304" t="str">
        <f>IF(OR(นักเรียน!Q32="ออก",คุณลักษณะรายข้อ!K32=""),"",คุณลักษณะรายข้อ!K32)</f>
        <v/>
      </c>
      <c r="O33" s="304" t="str">
        <f>IF(OR(นักเรียน!Q32="ออก",คุณลักษณะรายข้อ!P32=""),"",คุณลักษณะรายข้อ!P32)</f>
        <v/>
      </c>
      <c r="P33" s="307" t="str">
        <f>IF(OR(นักเรียน!Q32="ออก",คุณลักษณะรายข้อ!T32=""),"",คุณลักษณะรายข้อ!T32)</f>
        <v/>
      </c>
      <c r="Q33" s="304" t="str">
        <f>IF(OR(นักเรียน!Q32="ออก",คุณลักษณะรายข้อ!Y32=""),"",คุณลักษณะรายข้อ!Y32)</f>
        <v/>
      </c>
      <c r="R33" s="304" t="str">
        <f>IF(OR(นักเรียน!Q32="ออก",คุณลักษณะรายข้อ!AD32=""),"",คุณลักษณะรายข้อ!AD32)</f>
        <v/>
      </c>
      <c r="S33" s="304" t="str">
        <f>IF(OR(นักเรียน!Q32="ออก",คุณลักษณะรายข้อ!AI32=""),"",คุณลักษณะรายข้อ!AI32)</f>
        <v/>
      </c>
      <c r="T33" s="304" t="str">
        <f>IF(OR(นักเรียน!Q32="ออก",คุณลักษณะรายข้อ!AO32=""),"",คุณลักษณะรายข้อ!AO32)</f>
        <v/>
      </c>
      <c r="U33" s="304" t="str">
        <f>IF(OR(นักเรียน!Q32="ออก",คุณลักษณะรายข้อ!AT32=""),"",คุณลักษณะรายข้อ!AT32)</f>
        <v/>
      </c>
      <c r="V33" s="298" t="str">
        <f>คุณลักษณะ!Y32</f>
        <v/>
      </c>
      <c r="W33" s="298" t="str">
        <f>คุณลักษณะ!AA32</f>
        <v/>
      </c>
      <c r="X33" s="127"/>
    </row>
    <row r="34" spans="2:24" s="125" customFormat="1" ht="15.75" customHeight="1">
      <c r="B34" s="295">
        <v>28</v>
      </c>
      <c r="C34" s="296" t="str">
        <f>IF(นักเรียน!C33="","",นักเรียน!C33)</f>
        <v/>
      </c>
      <c r="D34" s="297" t="str">
        <f>IF(นักเรียน!E33="","",นักเรียน!E33)</f>
        <v/>
      </c>
      <c r="E34" s="302" t="str">
        <f>IF(OR(นักเรียน!Q33="ออก",คะแนน1!BA33=""),"",คะแนน1!BA33)</f>
        <v/>
      </c>
      <c r="F34" s="302" t="str">
        <f>IF(OR(นักเรียน!Q33="ออก",คะแนน2!BA33=""),"",คะแนน2!BA33)</f>
        <v/>
      </c>
      <c r="G34" s="304" t="str">
        <f>IF(OR(นักเรียน!Q33="ออก",คะแนน2!BB33=""),"",คะแนน2!BB33)</f>
        <v/>
      </c>
      <c r="H34" s="299" t="str">
        <f>IF(คะแนน2!BC33="","",คะแนน2!BC33)</f>
        <v/>
      </c>
      <c r="I34" s="301" t="str">
        <f>IF(OR(นักเรียน!Q33="ออก",คิดวิเคราะห์รายข้อ!I33=""),"",คิดวิเคราะห์รายข้อ!I33)</f>
        <v/>
      </c>
      <c r="J34" s="301" t="str">
        <f>IF(OR(นักเรียน!Q33="ออก",คิดวิเคราะห์รายข้อ!N33=""),"",คิดวิเคราะห์รายข้อ!N33)</f>
        <v/>
      </c>
      <c r="K34" s="301" t="str">
        <f>IF(OR(นักเรียน!Q33="ออก",คิดวิเคราะห์รายข้อ!R33=""),"",คิดวิเคราะห์รายข้อ!R33)</f>
        <v/>
      </c>
      <c r="L34" s="298" t="str">
        <f>คิดวิเคราะห์!L33</f>
        <v/>
      </c>
      <c r="M34" s="300" t="str">
        <f>คิดวิเคราะห์!N33</f>
        <v/>
      </c>
      <c r="N34" s="304" t="str">
        <f>IF(OR(นักเรียน!Q33="ออก",คุณลักษณะรายข้อ!K33=""),"",คุณลักษณะรายข้อ!K33)</f>
        <v/>
      </c>
      <c r="O34" s="304" t="str">
        <f>IF(OR(นักเรียน!Q33="ออก",คุณลักษณะรายข้อ!P33=""),"",คุณลักษณะรายข้อ!P33)</f>
        <v/>
      </c>
      <c r="P34" s="307" t="str">
        <f>IF(OR(นักเรียน!Q33="ออก",คุณลักษณะรายข้อ!T33=""),"",คุณลักษณะรายข้อ!T33)</f>
        <v/>
      </c>
      <c r="Q34" s="304" t="str">
        <f>IF(OR(นักเรียน!Q33="ออก",คุณลักษณะรายข้อ!Y33=""),"",คุณลักษณะรายข้อ!Y33)</f>
        <v/>
      </c>
      <c r="R34" s="304" t="str">
        <f>IF(OR(นักเรียน!Q33="ออก",คุณลักษณะรายข้อ!AD33=""),"",คุณลักษณะรายข้อ!AD33)</f>
        <v/>
      </c>
      <c r="S34" s="304" t="str">
        <f>IF(OR(นักเรียน!Q33="ออก",คุณลักษณะรายข้อ!AI33=""),"",คุณลักษณะรายข้อ!AI33)</f>
        <v/>
      </c>
      <c r="T34" s="304" t="str">
        <f>IF(OR(นักเรียน!Q33="ออก",คุณลักษณะรายข้อ!AO33=""),"",คุณลักษณะรายข้อ!AO33)</f>
        <v/>
      </c>
      <c r="U34" s="304" t="str">
        <f>IF(OR(นักเรียน!Q33="ออก",คุณลักษณะรายข้อ!AT33=""),"",คุณลักษณะรายข้อ!AT33)</f>
        <v/>
      </c>
      <c r="V34" s="298" t="str">
        <f>คุณลักษณะ!Y33</f>
        <v/>
      </c>
      <c r="W34" s="298" t="str">
        <f>คุณลักษณะ!AA33</f>
        <v/>
      </c>
      <c r="X34" s="127"/>
    </row>
    <row r="35" spans="2:24" s="125" customFormat="1" ht="15.75" customHeight="1">
      <c r="B35" s="295">
        <v>29</v>
      </c>
      <c r="C35" s="296" t="str">
        <f>IF(นักเรียน!C34="","",นักเรียน!C34)</f>
        <v/>
      </c>
      <c r="D35" s="297" t="str">
        <f>IF(นักเรียน!E34="","",นักเรียน!E34)</f>
        <v/>
      </c>
      <c r="E35" s="302" t="str">
        <f>IF(OR(นักเรียน!Q34="ออก",คะแนน1!BA34=""),"",คะแนน1!BA34)</f>
        <v/>
      </c>
      <c r="F35" s="302" t="str">
        <f>IF(OR(นักเรียน!Q34="ออก",คะแนน2!BA34=""),"",คะแนน2!BA34)</f>
        <v/>
      </c>
      <c r="G35" s="304" t="str">
        <f>IF(OR(นักเรียน!Q34="ออก",คะแนน2!BB34=""),"",คะแนน2!BB34)</f>
        <v/>
      </c>
      <c r="H35" s="299" t="str">
        <f>IF(คะแนน2!BC34="","",คะแนน2!BC34)</f>
        <v/>
      </c>
      <c r="I35" s="301" t="str">
        <f>IF(OR(นักเรียน!Q34="ออก",คิดวิเคราะห์รายข้อ!I34=""),"",คิดวิเคราะห์รายข้อ!I34)</f>
        <v/>
      </c>
      <c r="J35" s="301" t="str">
        <f>IF(OR(นักเรียน!Q34="ออก",คิดวิเคราะห์รายข้อ!N34=""),"",คิดวิเคราะห์รายข้อ!N34)</f>
        <v/>
      </c>
      <c r="K35" s="301" t="str">
        <f>IF(OR(นักเรียน!Q34="ออก",คิดวิเคราะห์รายข้อ!R34=""),"",คิดวิเคราะห์รายข้อ!R34)</f>
        <v/>
      </c>
      <c r="L35" s="298" t="str">
        <f>คิดวิเคราะห์!L34</f>
        <v/>
      </c>
      <c r="M35" s="300" t="str">
        <f>คิดวิเคราะห์!N34</f>
        <v/>
      </c>
      <c r="N35" s="304" t="str">
        <f>IF(OR(นักเรียน!Q34="ออก",คุณลักษณะรายข้อ!K34=""),"",คุณลักษณะรายข้อ!K34)</f>
        <v/>
      </c>
      <c r="O35" s="304" t="str">
        <f>IF(OR(นักเรียน!Q34="ออก",คุณลักษณะรายข้อ!P34=""),"",คุณลักษณะรายข้อ!P34)</f>
        <v/>
      </c>
      <c r="P35" s="307" t="str">
        <f>IF(OR(นักเรียน!Q34="ออก",คุณลักษณะรายข้อ!T34=""),"",คุณลักษณะรายข้อ!T34)</f>
        <v/>
      </c>
      <c r="Q35" s="304" t="str">
        <f>IF(OR(นักเรียน!Q34="ออก",คุณลักษณะรายข้อ!Y34=""),"",คุณลักษณะรายข้อ!Y34)</f>
        <v/>
      </c>
      <c r="R35" s="304" t="str">
        <f>IF(OR(นักเรียน!Q34="ออก",คุณลักษณะรายข้อ!AD34=""),"",คุณลักษณะรายข้อ!AD34)</f>
        <v/>
      </c>
      <c r="S35" s="304" t="str">
        <f>IF(OR(นักเรียน!Q34="ออก",คุณลักษณะรายข้อ!AI34=""),"",คุณลักษณะรายข้อ!AI34)</f>
        <v/>
      </c>
      <c r="T35" s="304" t="str">
        <f>IF(OR(นักเรียน!Q34="ออก",คุณลักษณะรายข้อ!AO34=""),"",คุณลักษณะรายข้อ!AO34)</f>
        <v/>
      </c>
      <c r="U35" s="304" t="str">
        <f>IF(OR(นักเรียน!Q34="ออก",คุณลักษณะรายข้อ!AT34=""),"",คุณลักษณะรายข้อ!AT34)</f>
        <v/>
      </c>
      <c r="V35" s="298" t="str">
        <f>คุณลักษณะ!Y34</f>
        <v/>
      </c>
      <c r="W35" s="298" t="str">
        <f>คุณลักษณะ!AA34</f>
        <v/>
      </c>
      <c r="X35" s="127"/>
    </row>
    <row r="36" spans="2:24" s="125" customFormat="1" ht="15.75" customHeight="1">
      <c r="B36" s="295">
        <v>30</v>
      </c>
      <c r="C36" s="296" t="str">
        <f>IF(นักเรียน!C35="","",นักเรียน!C35)</f>
        <v/>
      </c>
      <c r="D36" s="297" t="str">
        <f>IF(นักเรียน!E35="","",นักเรียน!E35)</f>
        <v/>
      </c>
      <c r="E36" s="302" t="str">
        <f>IF(OR(นักเรียน!Q35="ออก",คะแนน1!BA35=""),"",คะแนน1!BA35)</f>
        <v/>
      </c>
      <c r="F36" s="302" t="str">
        <f>IF(OR(นักเรียน!Q35="ออก",คะแนน2!BA35=""),"",คะแนน2!BA35)</f>
        <v/>
      </c>
      <c r="G36" s="304" t="str">
        <f>IF(OR(นักเรียน!Q35="ออก",คะแนน2!BB35=""),"",คะแนน2!BB35)</f>
        <v/>
      </c>
      <c r="H36" s="299" t="str">
        <f>IF(คะแนน2!BC35="","",คะแนน2!BC35)</f>
        <v/>
      </c>
      <c r="I36" s="301" t="str">
        <f>IF(OR(นักเรียน!Q35="ออก",คิดวิเคราะห์รายข้อ!I35=""),"",คิดวิเคราะห์รายข้อ!I35)</f>
        <v/>
      </c>
      <c r="J36" s="301" t="str">
        <f>IF(OR(นักเรียน!Q35="ออก",คิดวิเคราะห์รายข้อ!N35=""),"",คิดวิเคราะห์รายข้อ!N35)</f>
        <v/>
      </c>
      <c r="K36" s="301" t="str">
        <f>IF(OR(นักเรียน!Q35="ออก",คิดวิเคราะห์รายข้อ!R35=""),"",คิดวิเคราะห์รายข้อ!R35)</f>
        <v/>
      </c>
      <c r="L36" s="298" t="str">
        <f>คิดวิเคราะห์!L35</f>
        <v/>
      </c>
      <c r="M36" s="300" t="str">
        <f>คิดวิเคราะห์!N35</f>
        <v/>
      </c>
      <c r="N36" s="304" t="str">
        <f>IF(OR(นักเรียน!Q35="ออก",คุณลักษณะรายข้อ!K35=""),"",คุณลักษณะรายข้อ!K35)</f>
        <v/>
      </c>
      <c r="O36" s="304" t="str">
        <f>IF(OR(นักเรียน!Q35="ออก",คุณลักษณะรายข้อ!P35=""),"",คุณลักษณะรายข้อ!P35)</f>
        <v/>
      </c>
      <c r="P36" s="307" t="str">
        <f>IF(OR(นักเรียน!Q35="ออก",คุณลักษณะรายข้อ!T35=""),"",คุณลักษณะรายข้อ!T35)</f>
        <v/>
      </c>
      <c r="Q36" s="304" t="str">
        <f>IF(OR(นักเรียน!Q35="ออก",คุณลักษณะรายข้อ!Y35=""),"",คุณลักษณะรายข้อ!Y35)</f>
        <v/>
      </c>
      <c r="R36" s="304" t="str">
        <f>IF(OR(นักเรียน!Q35="ออก",คุณลักษณะรายข้อ!AD35=""),"",คุณลักษณะรายข้อ!AD35)</f>
        <v/>
      </c>
      <c r="S36" s="304" t="str">
        <f>IF(OR(นักเรียน!Q35="ออก",คุณลักษณะรายข้อ!AI35=""),"",คุณลักษณะรายข้อ!AI35)</f>
        <v/>
      </c>
      <c r="T36" s="304" t="str">
        <f>IF(OR(นักเรียน!Q35="ออก",คุณลักษณะรายข้อ!AO35=""),"",คุณลักษณะรายข้อ!AO35)</f>
        <v/>
      </c>
      <c r="U36" s="304" t="str">
        <f>IF(OR(นักเรียน!Q35="ออก",คุณลักษณะรายข้อ!AT35=""),"",คุณลักษณะรายข้อ!AT35)</f>
        <v/>
      </c>
      <c r="V36" s="298" t="str">
        <f>คุณลักษณะ!Y35</f>
        <v/>
      </c>
      <c r="W36" s="298" t="str">
        <f>คุณลักษณะ!AA35</f>
        <v/>
      </c>
      <c r="X36" s="127"/>
    </row>
    <row r="37" spans="2:24" s="125" customFormat="1" ht="15.75" customHeight="1">
      <c r="B37" s="295">
        <v>31</v>
      </c>
      <c r="C37" s="296" t="str">
        <f>IF(นักเรียน!C36="","",นักเรียน!C36)</f>
        <v/>
      </c>
      <c r="D37" s="297" t="str">
        <f>IF(นักเรียน!E36="","",นักเรียน!E36)</f>
        <v/>
      </c>
      <c r="E37" s="302" t="str">
        <f>IF(OR(นักเรียน!Q36="ออก",คะแนน1!BA36=""),"",คะแนน1!BA36)</f>
        <v/>
      </c>
      <c r="F37" s="302" t="str">
        <f>IF(OR(นักเรียน!Q36="ออก",คะแนน2!BA36=""),"",คะแนน2!BA36)</f>
        <v/>
      </c>
      <c r="G37" s="304" t="str">
        <f>IF(OR(นักเรียน!Q36="ออก",คะแนน2!BB36=""),"",คะแนน2!BB36)</f>
        <v/>
      </c>
      <c r="H37" s="299" t="str">
        <f>IF(คะแนน2!BC36="","",คะแนน2!BC36)</f>
        <v/>
      </c>
      <c r="I37" s="301" t="str">
        <f>IF(OR(นักเรียน!Q36="ออก",คิดวิเคราะห์รายข้อ!I36=""),"",คิดวิเคราะห์รายข้อ!I36)</f>
        <v/>
      </c>
      <c r="J37" s="301" t="str">
        <f>IF(OR(นักเรียน!Q36="ออก",คิดวิเคราะห์รายข้อ!N36=""),"",คิดวิเคราะห์รายข้อ!N36)</f>
        <v/>
      </c>
      <c r="K37" s="301" t="str">
        <f>IF(OR(นักเรียน!Q36="ออก",คิดวิเคราะห์รายข้อ!R36=""),"",คิดวิเคราะห์รายข้อ!R36)</f>
        <v/>
      </c>
      <c r="L37" s="298" t="str">
        <f>คิดวิเคราะห์!L36</f>
        <v/>
      </c>
      <c r="M37" s="300" t="str">
        <f>คิดวิเคราะห์!N36</f>
        <v/>
      </c>
      <c r="N37" s="304" t="str">
        <f>IF(OR(นักเรียน!Q36="ออก",คุณลักษณะรายข้อ!K36=""),"",คุณลักษณะรายข้อ!K36)</f>
        <v/>
      </c>
      <c r="O37" s="304" t="str">
        <f>IF(OR(นักเรียน!Q36="ออก",คุณลักษณะรายข้อ!P36=""),"",คุณลักษณะรายข้อ!P36)</f>
        <v/>
      </c>
      <c r="P37" s="307" t="str">
        <f>IF(OR(นักเรียน!Q36="ออก",คุณลักษณะรายข้อ!T36=""),"",คุณลักษณะรายข้อ!T36)</f>
        <v/>
      </c>
      <c r="Q37" s="304" t="str">
        <f>IF(OR(นักเรียน!Q36="ออก",คุณลักษณะรายข้อ!Y36=""),"",คุณลักษณะรายข้อ!Y36)</f>
        <v/>
      </c>
      <c r="R37" s="304" t="str">
        <f>IF(OR(นักเรียน!Q36="ออก",คุณลักษณะรายข้อ!AD36=""),"",คุณลักษณะรายข้อ!AD36)</f>
        <v/>
      </c>
      <c r="S37" s="304" t="str">
        <f>IF(OR(นักเรียน!Q36="ออก",คุณลักษณะรายข้อ!AI36=""),"",คุณลักษณะรายข้อ!AI36)</f>
        <v/>
      </c>
      <c r="T37" s="304" t="str">
        <f>IF(OR(นักเรียน!Q36="ออก",คุณลักษณะรายข้อ!AO36=""),"",คุณลักษณะรายข้อ!AO36)</f>
        <v/>
      </c>
      <c r="U37" s="304" t="str">
        <f>IF(OR(นักเรียน!Q36="ออก",คุณลักษณะรายข้อ!AT36=""),"",คุณลักษณะรายข้อ!AT36)</f>
        <v/>
      </c>
      <c r="V37" s="298" t="str">
        <f>คุณลักษณะ!Y36</f>
        <v/>
      </c>
      <c r="W37" s="298" t="str">
        <f>คุณลักษณะ!AA36</f>
        <v/>
      </c>
      <c r="X37" s="127"/>
    </row>
    <row r="38" spans="2:24" s="125" customFormat="1" ht="15.75" customHeight="1">
      <c r="B38" s="295">
        <v>32</v>
      </c>
      <c r="C38" s="296" t="str">
        <f>IF(นักเรียน!C37="","",นักเรียน!C37)</f>
        <v/>
      </c>
      <c r="D38" s="297" t="str">
        <f>IF(นักเรียน!E37="","",นักเรียน!E37)</f>
        <v/>
      </c>
      <c r="E38" s="302" t="str">
        <f>IF(OR(นักเรียน!Q37="ออก",คะแนน1!BA37=""),"",คะแนน1!BA37)</f>
        <v/>
      </c>
      <c r="F38" s="302" t="str">
        <f>IF(OR(นักเรียน!Q37="ออก",คะแนน2!BA37=""),"",คะแนน2!BA37)</f>
        <v/>
      </c>
      <c r="G38" s="304" t="str">
        <f>IF(OR(นักเรียน!Q37="ออก",คะแนน2!BB37=""),"",คะแนน2!BB37)</f>
        <v/>
      </c>
      <c r="H38" s="299" t="str">
        <f>IF(คะแนน2!BC37="","",คะแนน2!BC37)</f>
        <v/>
      </c>
      <c r="I38" s="301" t="str">
        <f>IF(OR(นักเรียน!Q37="ออก",คิดวิเคราะห์รายข้อ!I37=""),"",คิดวิเคราะห์รายข้อ!I37)</f>
        <v/>
      </c>
      <c r="J38" s="301" t="str">
        <f>IF(OR(นักเรียน!Q37="ออก",คิดวิเคราะห์รายข้อ!N37=""),"",คิดวิเคราะห์รายข้อ!N37)</f>
        <v/>
      </c>
      <c r="K38" s="301" t="str">
        <f>IF(OR(นักเรียน!Q37="ออก",คิดวิเคราะห์รายข้อ!R37=""),"",คิดวิเคราะห์รายข้อ!R37)</f>
        <v/>
      </c>
      <c r="L38" s="298" t="str">
        <f>คิดวิเคราะห์!L37</f>
        <v/>
      </c>
      <c r="M38" s="300" t="str">
        <f>คิดวิเคราะห์!N37</f>
        <v/>
      </c>
      <c r="N38" s="304" t="str">
        <f>IF(OR(นักเรียน!Q37="ออก",คุณลักษณะรายข้อ!K37=""),"",คุณลักษณะรายข้อ!K37)</f>
        <v/>
      </c>
      <c r="O38" s="304" t="str">
        <f>IF(OR(นักเรียน!Q37="ออก",คุณลักษณะรายข้อ!P37=""),"",คุณลักษณะรายข้อ!P37)</f>
        <v/>
      </c>
      <c r="P38" s="307" t="str">
        <f>IF(OR(นักเรียน!Q37="ออก",คุณลักษณะรายข้อ!T37=""),"",คุณลักษณะรายข้อ!T37)</f>
        <v/>
      </c>
      <c r="Q38" s="304" t="str">
        <f>IF(OR(นักเรียน!Q37="ออก",คุณลักษณะรายข้อ!Y37=""),"",คุณลักษณะรายข้อ!Y37)</f>
        <v/>
      </c>
      <c r="R38" s="304" t="str">
        <f>IF(OR(นักเรียน!Q37="ออก",คุณลักษณะรายข้อ!AD37=""),"",คุณลักษณะรายข้อ!AD37)</f>
        <v/>
      </c>
      <c r="S38" s="304" t="str">
        <f>IF(OR(นักเรียน!Q37="ออก",คุณลักษณะรายข้อ!AI37=""),"",คุณลักษณะรายข้อ!AI37)</f>
        <v/>
      </c>
      <c r="T38" s="304" t="str">
        <f>IF(OR(นักเรียน!Q37="ออก",คุณลักษณะรายข้อ!AO37=""),"",คุณลักษณะรายข้อ!AO37)</f>
        <v/>
      </c>
      <c r="U38" s="304" t="str">
        <f>IF(OR(นักเรียน!Q37="ออก",คุณลักษณะรายข้อ!AT37=""),"",คุณลักษณะรายข้อ!AT37)</f>
        <v/>
      </c>
      <c r="V38" s="298" t="str">
        <f>คุณลักษณะ!Y37</f>
        <v/>
      </c>
      <c r="W38" s="298" t="str">
        <f>คุณลักษณะ!AA37</f>
        <v/>
      </c>
      <c r="X38" s="127"/>
    </row>
    <row r="39" spans="2:24" s="126" customFormat="1" ht="15.75" customHeight="1">
      <c r="B39" s="295">
        <v>33</v>
      </c>
      <c r="C39" s="296" t="str">
        <f>IF(นักเรียน!C38="","",นักเรียน!C38)</f>
        <v/>
      </c>
      <c r="D39" s="297" t="str">
        <f>IF(นักเรียน!E38="","",นักเรียน!E38)</f>
        <v/>
      </c>
      <c r="E39" s="302" t="str">
        <f>IF(OR(นักเรียน!Q38="ออก",คะแนน1!BA38=""),"",คะแนน1!BA38)</f>
        <v/>
      </c>
      <c r="F39" s="302" t="str">
        <f>IF(OR(นักเรียน!Q38="ออก",คะแนน2!BA38=""),"",คะแนน2!BA38)</f>
        <v/>
      </c>
      <c r="G39" s="304" t="str">
        <f>IF(OR(นักเรียน!Q38="ออก",คะแนน2!BB38=""),"",คะแนน2!BB38)</f>
        <v/>
      </c>
      <c r="H39" s="299" t="str">
        <f>IF(คะแนน2!BC38="","",คะแนน2!BC38)</f>
        <v/>
      </c>
      <c r="I39" s="301" t="str">
        <f>IF(OR(นักเรียน!Q38="ออก",คิดวิเคราะห์รายข้อ!I38=""),"",คิดวิเคราะห์รายข้อ!I38)</f>
        <v/>
      </c>
      <c r="J39" s="301" t="str">
        <f>IF(OR(นักเรียน!Q38="ออก",คิดวิเคราะห์รายข้อ!N38=""),"",คิดวิเคราะห์รายข้อ!N38)</f>
        <v/>
      </c>
      <c r="K39" s="301" t="str">
        <f>IF(OR(นักเรียน!Q38="ออก",คิดวิเคราะห์รายข้อ!R38=""),"",คิดวิเคราะห์รายข้อ!R38)</f>
        <v/>
      </c>
      <c r="L39" s="298" t="str">
        <f>คิดวิเคราะห์!L38</f>
        <v/>
      </c>
      <c r="M39" s="300" t="str">
        <f>คิดวิเคราะห์!N38</f>
        <v/>
      </c>
      <c r="N39" s="304" t="str">
        <f>IF(OR(นักเรียน!Q38="ออก",คุณลักษณะรายข้อ!K38=""),"",คุณลักษณะรายข้อ!K38)</f>
        <v/>
      </c>
      <c r="O39" s="304" t="str">
        <f>IF(OR(นักเรียน!Q38="ออก",คุณลักษณะรายข้อ!P38=""),"",คุณลักษณะรายข้อ!P38)</f>
        <v/>
      </c>
      <c r="P39" s="307" t="str">
        <f>IF(OR(นักเรียน!Q38="ออก",คุณลักษณะรายข้อ!T38=""),"",คุณลักษณะรายข้อ!T38)</f>
        <v/>
      </c>
      <c r="Q39" s="304" t="str">
        <f>IF(OR(นักเรียน!Q38="ออก",คุณลักษณะรายข้อ!Y38=""),"",คุณลักษณะรายข้อ!Y38)</f>
        <v/>
      </c>
      <c r="R39" s="304" t="str">
        <f>IF(OR(นักเรียน!Q38="ออก",คุณลักษณะรายข้อ!AD38=""),"",คุณลักษณะรายข้อ!AD38)</f>
        <v/>
      </c>
      <c r="S39" s="304" t="str">
        <f>IF(OR(นักเรียน!Q38="ออก",คุณลักษณะรายข้อ!AI38=""),"",คุณลักษณะรายข้อ!AI38)</f>
        <v/>
      </c>
      <c r="T39" s="304" t="str">
        <f>IF(OR(นักเรียน!Q38="ออก",คุณลักษณะรายข้อ!AO38=""),"",คุณลักษณะรายข้อ!AO38)</f>
        <v/>
      </c>
      <c r="U39" s="304" t="str">
        <f>IF(OR(นักเรียน!Q38="ออก",คุณลักษณะรายข้อ!AT38=""),"",คุณลักษณะรายข้อ!AT38)</f>
        <v/>
      </c>
      <c r="V39" s="298" t="str">
        <f>คุณลักษณะ!Y38</f>
        <v/>
      </c>
      <c r="W39" s="298" t="str">
        <f>คุณลักษณะ!AA38</f>
        <v/>
      </c>
      <c r="X39" s="127"/>
    </row>
    <row r="40" spans="2:24" s="126" customFormat="1" ht="15.75" customHeight="1">
      <c r="B40" s="295">
        <v>34</v>
      </c>
      <c r="C40" s="296" t="str">
        <f>IF(นักเรียน!C39="","",นักเรียน!C39)</f>
        <v/>
      </c>
      <c r="D40" s="297" t="str">
        <f>IF(นักเรียน!E39="","",นักเรียน!E39)</f>
        <v/>
      </c>
      <c r="E40" s="302" t="str">
        <f>IF(OR(นักเรียน!Q39="ออก",คะแนน1!BA39=""),"",คะแนน1!BA39)</f>
        <v/>
      </c>
      <c r="F40" s="302" t="str">
        <f>IF(OR(นักเรียน!Q39="ออก",คะแนน2!BA39=""),"",คะแนน2!BA39)</f>
        <v/>
      </c>
      <c r="G40" s="304" t="str">
        <f>IF(OR(นักเรียน!Q39="ออก",คะแนน2!BB39=""),"",คะแนน2!BB39)</f>
        <v/>
      </c>
      <c r="H40" s="299" t="str">
        <f>IF(คะแนน2!BC39="","",คะแนน2!BC39)</f>
        <v/>
      </c>
      <c r="I40" s="301" t="str">
        <f>IF(OR(นักเรียน!Q39="ออก",คิดวิเคราะห์รายข้อ!I39=""),"",คิดวิเคราะห์รายข้อ!I39)</f>
        <v/>
      </c>
      <c r="J40" s="301" t="str">
        <f>IF(OR(นักเรียน!Q39="ออก",คิดวิเคราะห์รายข้อ!N39=""),"",คิดวิเคราะห์รายข้อ!N39)</f>
        <v/>
      </c>
      <c r="K40" s="301" t="str">
        <f>IF(OR(นักเรียน!Q39="ออก",คิดวิเคราะห์รายข้อ!R39=""),"",คิดวิเคราะห์รายข้อ!R39)</f>
        <v/>
      </c>
      <c r="L40" s="298" t="str">
        <f>คิดวิเคราะห์!L39</f>
        <v/>
      </c>
      <c r="M40" s="300" t="str">
        <f>คิดวิเคราะห์!N39</f>
        <v/>
      </c>
      <c r="N40" s="304" t="str">
        <f>IF(OR(นักเรียน!Q39="ออก",คุณลักษณะรายข้อ!K39=""),"",คุณลักษณะรายข้อ!K39)</f>
        <v/>
      </c>
      <c r="O40" s="304" t="str">
        <f>IF(OR(นักเรียน!Q39="ออก",คุณลักษณะรายข้อ!P39=""),"",คุณลักษณะรายข้อ!P39)</f>
        <v/>
      </c>
      <c r="P40" s="307" t="str">
        <f>IF(OR(นักเรียน!Q39="ออก",คุณลักษณะรายข้อ!T39=""),"",คุณลักษณะรายข้อ!T39)</f>
        <v/>
      </c>
      <c r="Q40" s="304" t="str">
        <f>IF(OR(นักเรียน!Q39="ออก",คุณลักษณะรายข้อ!Y39=""),"",คุณลักษณะรายข้อ!Y39)</f>
        <v/>
      </c>
      <c r="R40" s="304" t="str">
        <f>IF(OR(นักเรียน!Q39="ออก",คุณลักษณะรายข้อ!AD39=""),"",คุณลักษณะรายข้อ!AD39)</f>
        <v/>
      </c>
      <c r="S40" s="304" t="str">
        <f>IF(OR(นักเรียน!Q39="ออก",คุณลักษณะรายข้อ!AI39=""),"",คุณลักษณะรายข้อ!AI39)</f>
        <v/>
      </c>
      <c r="T40" s="304" t="str">
        <f>IF(OR(นักเรียน!Q39="ออก",คุณลักษณะรายข้อ!AO39=""),"",คุณลักษณะรายข้อ!AO39)</f>
        <v/>
      </c>
      <c r="U40" s="304" t="str">
        <f>IF(OR(นักเรียน!Q39="ออก",คุณลักษณะรายข้อ!AT39=""),"",คุณลักษณะรายข้อ!AT39)</f>
        <v/>
      </c>
      <c r="V40" s="298" t="str">
        <f>คุณลักษณะ!Y39</f>
        <v/>
      </c>
      <c r="W40" s="298" t="str">
        <f>คุณลักษณะ!AA39</f>
        <v/>
      </c>
      <c r="X40" s="127"/>
    </row>
    <row r="41" spans="2:24" s="126" customFormat="1" ht="15.75" customHeight="1">
      <c r="B41" s="295">
        <v>35</v>
      </c>
      <c r="C41" s="296" t="str">
        <f>IF(นักเรียน!C40="","",นักเรียน!C40)</f>
        <v/>
      </c>
      <c r="D41" s="297" t="str">
        <f>IF(นักเรียน!E40="","",นักเรียน!E40)</f>
        <v/>
      </c>
      <c r="E41" s="302" t="str">
        <f>IF(OR(นักเรียน!Q40="ออก",คะแนน1!BA40=""),"",คะแนน1!BA40)</f>
        <v/>
      </c>
      <c r="F41" s="302" t="str">
        <f>IF(OR(นักเรียน!Q40="ออก",คะแนน2!BA40=""),"",คะแนน2!BA40)</f>
        <v/>
      </c>
      <c r="G41" s="304" t="str">
        <f>IF(OR(นักเรียน!Q40="ออก",คะแนน2!BB40=""),"",คะแนน2!BB40)</f>
        <v/>
      </c>
      <c r="H41" s="299" t="str">
        <f>IF(คะแนน2!BC40="","",คะแนน2!BC40)</f>
        <v/>
      </c>
      <c r="I41" s="301" t="str">
        <f>IF(OR(นักเรียน!Q40="ออก",คิดวิเคราะห์รายข้อ!I40=""),"",คิดวิเคราะห์รายข้อ!I40)</f>
        <v/>
      </c>
      <c r="J41" s="301" t="str">
        <f>IF(OR(นักเรียน!Q40="ออก",คิดวิเคราะห์รายข้อ!N40=""),"",คิดวิเคราะห์รายข้อ!N40)</f>
        <v/>
      </c>
      <c r="K41" s="301" t="str">
        <f>IF(OR(นักเรียน!Q40="ออก",คิดวิเคราะห์รายข้อ!R40=""),"",คิดวิเคราะห์รายข้อ!R40)</f>
        <v/>
      </c>
      <c r="L41" s="298" t="str">
        <f>คิดวิเคราะห์!L40</f>
        <v/>
      </c>
      <c r="M41" s="300" t="str">
        <f>คิดวิเคราะห์!N40</f>
        <v/>
      </c>
      <c r="N41" s="304" t="str">
        <f>IF(OR(นักเรียน!Q40="ออก",คุณลักษณะรายข้อ!K40=""),"",คุณลักษณะรายข้อ!K40)</f>
        <v/>
      </c>
      <c r="O41" s="304" t="str">
        <f>IF(OR(นักเรียน!Q40="ออก",คุณลักษณะรายข้อ!P40=""),"",คุณลักษณะรายข้อ!P40)</f>
        <v/>
      </c>
      <c r="P41" s="307" t="str">
        <f>IF(OR(นักเรียน!Q40="ออก",คุณลักษณะรายข้อ!T40=""),"",คุณลักษณะรายข้อ!T40)</f>
        <v/>
      </c>
      <c r="Q41" s="304" t="str">
        <f>IF(OR(นักเรียน!Q40="ออก",คุณลักษณะรายข้อ!Y40=""),"",คุณลักษณะรายข้อ!Y40)</f>
        <v/>
      </c>
      <c r="R41" s="304" t="str">
        <f>IF(OR(นักเรียน!Q40="ออก",คุณลักษณะรายข้อ!AD40=""),"",คุณลักษณะรายข้อ!AD40)</f>
        <v/>
      </c>
      <c r="S41" s="304" t="str">
        <f>IF(OR(นักเรียน!Q40="ออก",คุณลักษณะรายข้อ!AI40=""),"",คุณลักษณะรายข้อ!AI40)</f>
        <v/>
      </c>
      <c r="T41" s="304" t="str">
        <f>IF(OR(นักเรียน!Q40="ออก",คุณลักษณะรายข้อ!AO40=""),"",คุณลักษณะรายข้อ!AO40)</f>
        <v/>
      </c>
      <c r="U41" s="304" t="str">
        <f>IF(OR(นักเรียน!Q40="ออก",คุณลักษณะรายข้อ!AT40=""),"",คุณลักษณะรายข้อ!AT40)</f>
        <v/>
      </c>
      <c r="V41" s="298" t="str">
        <f>คุณลักษณะ!Y40</f>
        <v/>
      </c>
      <c r="W41" s="298" t="str">
        <f>คุณลักษณะ!AA40</f>
        <v/>
      </c>
      <c r="X41" s="127"/>
    </row>
    <row r="42" spans="2:24" s="126" customFormat="1" ht="15.75" customHeight="1">
      <c r="B42" s="295">
        <v>36</v>
      </c>
      <c r="C42" s="296" t="str">
        <f>IF(นักเรียน!C41="","",นักเรียน!C41)</f>
        <v/>
      </c>
      <c r="D42" s="297" t="str">
        <f>IF(นักเรียน!E41="","",นักเรียน!E41)</f>
        <v/>
      </c>
      <c r="E42" s="302" t="str">
        <f>IF(OR(นักเรียน!Q41="ออก",คะแนน1!BA41=""),"",คะแนน1!BA41)</f>
        <v/>
      </c>
      <c r="F42" s="302" t="str">
        <f>IF(OR(นักเรียน!Q41="ออก",คะแนน2!BA41=""),"",คะแนน2!BA41)</f>
        <v/>
      </c>
      <c r="G42" s="304" t="str">
        <f>IF(OR(นักเรียน!Q41="ออก",คะแนน2!BB41=""),"",คะแนน2!BB41)</f>
        <v/>
      </c>
      <c r="H42" s="299" t="str">
        <f>IF(คะแนน2!BC41="","",คะแนน2!BC41)</f>
        <v/>
      </c>
      <c r="I42" s="301" t="str">
        <f>IF(OR(นักเรียน!Q41="ออก",คิดวิเคราะห์รายข้อ!I41=""),"",คิดวิเคราะห์รายข้อ!I41)</f>
        <v/>
      </c>
      <c r="J42" s="301" t="str">
        <f>IF(OR(นักเรียน!Q41="ออก",คิดวิเคราะห์รายข้อ!N41=""),"",คิดวิเคราะห์รายข้อ!N41)</f>
        <v/>
      </c>
      <c r="K42" s="301" t="str">
        <f>IF(OR(นักเรียน!Q41="ออก",คิดวิเคราะห์รายข้อ!R41=""),"",คิดวิเคราะห์รายข้อ!R41)</f>
        <v/>
      </c>
      <c r="L42" s="298" t="str">
        <f>คิดวิเคราะห์!L41</f>
        <v/>
      </c>
      <c r="M42" s="300" t="str">
        <f>คิดวิเคราะห์!N41</f>
        <v/>
      </c>
      <c r="N42" s="304" t="str">
        <f>IF(OR(นักเรียน!Q41="ออก",คุณลักษณะรายข้อ!K41=""),"",คุณลักษณะรายข้อ!K41)</f>
        <v/>
      </c>
      <c r="O42" s="304" t="str">
        <f>IF(OR(นักเรียน!Q41="ออก",คุณลักษณะรายข้อ!P41=""),"",คุณลักษณะรายข้อ!P41)</f>
        <v/>
      </c>
      <c r="P42" s="307" t="str">
        <f>IF(OR(นักเรียน!Q41="ออก",คุณลักษณะรายข้อ!T41=""),"",คุณลักษณะรายข้อ!T41)</f>
        <v/>
      </c>
      <c r="Q42" s="304" t="str">
        <f>IF(OR(นักเรียน!Q41="ออก",คุณลักษณะรายข้อ!Y41=""),"",คุณลักษณะรายข้อ!Y41)</f>
        <v/>
      </c>
      <c r="R42" s="304" t="str">
        <f>IF(OR(นักเรียน!Q41="ออก",คุณลักษณะรายข้อ!AD41=""),"",คุณลักษณะรายข้อ!AD41)</f>
        <v/>
      </c>
      <c r="S42" s="304" t="str">
        <f>IF(OR(นักเรียน!Q41="ออก",คุณลักษณะรายข้อ!AI41=""),"",คุณลักษณะรายข้อ!AI41)</f>
        <v/>
      </c>
      <c r="T42" s="304" t="str">
        <f>IF(OR(นักเรียน!Q41="ออก",คุณลักษณะรายข้อ!AO41=""),"",คุณลักษณะรายข้อ!AO41)</f>
        <v/>
      </c>
      <c r="U42" s="304" t="str">
        <f>IF(OR(นักเรียน!Q41="ออก",คุณลักษณะรายข้อ!AT41=""),"",คุณลักษณะรายข้อ!AT41)</f>
        <v/>
      </c>
      <c r="V42" s="298" t="str">
        <f>คุณลักษณะ!Y41</f>
        <v/>
      </c>
      <c r="W42" s="298" t="str">
        <f>คุณลักษณะ!AA41</f>
        <v/>
      </c>
      <c r="X42" s="127"/>
    </row>
    <row r="43" spans="2:24" s="126" customFormat="1" ht="15.75" customHeight="1">
      <c r="B43" s="295">
        <v>37</v>
      </c>
      <c r="C43" s="296" t="str">
        <f>IF(นักเรียน!C42="","",นักเรียน!C42)</f>
        <v/>
      </c>
      <c r="D43" s="297" t="str">
        <f>IF(นักเรียน!E42="","",นักเรียน!E42)</f>
        <v/>
      </c>
      <c r="E43" s="302" t="str">
        <f>IF(OR(นักเรียน!Q42="ออก",คะแนน1!BA42=""),"",คะแนน1!BA42)</f>
        <v/>
      </c>
      <c r="F43" s="302" t="str">
        <f>IF(OR(นักเรียน!Q42="ออก",คะแนน2!BA42=""),"",คะแนน2!BA42)</f>
        <v/>
      </c>
      <c r="G43" s="304" t="str">
        <f>IF(OR(นักเรียน!Q42="ออก",คะแนน2!BB42=""),"",คะแนน2!BB42)</f>
        <v/>
      </c>
      <c r="H43" s="299" t="str">
        <f>IF(คะแนน2!BC42="","",คะแนน2!BC42)</f>
        <v/>
      </c>
      <c r="I43" s="301" t="str">
        <f>IF(OR(นักเรียน!Q42="ออก",คิดวิเคราะห์รายข้อ!I42=""),"",คิดวิเคราะห์รายข้อ!I42)</f>
        <v/>
      </c>
      <c r="J43" s="301" t="str">
        <f>IF(OR(นักเรียน!Q42="ออก",คิดวิเคราะห์รายข้อ!N42=""),"",คิดวิเคราะห์รายข้อ!N42)</f>
        <v/>
      </c>
      <c r="K43" s="301" t="str">
        <f>IF(OR(นักเรียน!Q42="ออก",คิดวิเคราะห์รายข้อ!R42=""),"",คิดวิเคราะห์รายข้อ!R42)</f>
        <v/>
      </c>
      <c r="L43" s="298" t="str">
        <f>คิดวิเคราะห์!L42</f>
        <v/>
      </c>
      <c r="M43" s="300" t="str">
        <f>คิดวิเคราะห์!N42</f>
        <v/>
      </c>
      <c r="N43" s="304" t="str">
        <f>IF(OR(นักเรียน!Q42="ออก",คุณลักษณะรายข้อ!K42=""),"",คุณลักษณะรายข้อ!K42)</f>
        <v/>
      </c>
      <c r="O43" s="304" t="str">
        <f>IF(OR(นักเรียน!Q42="ออก",คุณลักษณะรายข้อ!P42=""),"",คุณลักษณะรายข้อ!P42)</f>
        <v/>
      </c>
      <c r="P43" s="307" t="str">
        <f>IF(OR(นักเรียน!Q42="ออก",คุณลักษณะรายข้อ!T42=""),"",คุณลักษณะรายข้อ!T42)</f>
        <v/>
      </c>
      <c r="Q43" s="304" t="str">
        <f>IF(OR(นักเรียน!Q42="ออก",คุณลักษณะรายข้อ!Y42=""),"",คุณลักษณะรายข้อ!Y42)</f>
        <v/>
      </c>
      <c r="R43" s="304" t="str">
        <f>IF(OR(นักเรียน!Q42="ออก",คุณลักษณะรายข้อ!AD42=""),"",คุณลักษณะรายข้อ!AD42)</f>
        <v/>
      </c>
      <c r="S43" s="304" t="str">
        <f>IF(OR(นักเรียน!Q42="ออก",คุณลักษณะรายข้อ!AI42=""),"",คุณลักษณะรายข้อ!AI42)</f>
        <v/>
      </c>
      <c r="T43" s="304" t="str">
        <f>IF(OR(นักเรียน!Q42="ออก",คุณลักษณะรายข้อ!AO42=""),"",คุณลักษณะรายข้อ!AO42)</f>
        <v/>
      </c>
      <c r="U43" s="304" t="str">
        <f>IF(OR(นักเรียน!Q42="ออก",คุณลักษณะรายข้อ!AT42=""),"",คุณลักษณะรายข้อ!AT42)</f>
        <v/>
      </c>
      <c r="V43" s="298" t="str">
        <f>คุณลักษณะ!Y42</f>
        <v/>
      </c>
      <c r="W43" s="298" t="str">
        <f>คุณลักษณะ!AA42</f>
        <v/>
      </c>
      <c r="X43" s="127"/>
    </row>
    <row r="44" spans="2:24" s="126" customFormat="1" ht="15.75" customHeight="1">
      <c r="B44" s="295">
        <v>38</v>
      </c>
      <c r="C44" s="296" t="str">
        <f>IF(นักเรียน!C43="","",นักเรียน!C43)</f>
        <v/>
      </c>
      <c r="D44" s="297" t="str">
        <f>IF(นักเรียน!E43="","",นักเรียน!E43)</f>
        <v/>
      </c>
      <c r="E44" s="302" t="str">
        <f>IF(OR(นักเรียน!Q43="ออก",คะแนน1!BA43=""),"",คะแนน1!BA43)</f>
        <v/>
      </c>
      <c r="F44" s="302" t="str">
        <f>IF(OR(นักเรียน!Q43="ออก",คะแนน2!BA43=""),"",คะแนน2!BA43)</f>
        <v/>
      </c>
      <c r="G44" s="304" t="str">
        <f>IF(OR(นักเรียน!Q43="ออก",คะแนน2!BB43=""),"",คะแนน2!BB43)</f>
        <v/>
      </c>
      <c r="H44" s="299" t="str">
        <f>IF(คะแนน2!BC43="","",คะแนน2!BC43)</f>
        <v/>
      </c>
      <c r="I44" s="301" t="str">
        <f>IF(OR(นักเรียน!Q43="ออก",คิดวิเคราะห์รายข้อ!I43=""),"",คิดวิเคราะห์รายข้อ!I43)</f>
        <v/>
      </c>
      <c r="J44" s="301" t="str">
        <f>IF(OR(นักเรียน!Q43="ออก",คิดวิเคราะห์รายข้อ!N43=""),"",คิดวิเคราะห์รายข้อ!N43)</f>
        <v/>
      </c>
      <c r="K44" s="301" t="str">
        <f>IF(OR(นักเรียน!Q43="ออก",คิดวิเคราะห์รายข้อ!R43=""),"",คิดวิเคราะห์รายข้อ!R43)</f>
        <v/>
      </c>
      <c r="L44" s="298" t="str">
        <f>คิดวิเคราะห์!L43</f>
        <v/>
      </c>
      <c r="M44" s="300" t="str">
        <f>คิดวิเคราะห์!N43</f>
        <v/>
      </c>
      <c r="N44" s="304" t="str">
        <f>IF(OR(นักเรียน!Q43="ออก",คุณลักษณะรายข้อ!K43=""),"",คุณลักษณะรายข้อ!K43)</f>
        <v/>
      </c>
      <c r="O44" s="304" t="str">
        <f>IF(OR(นักเรียน!Q43="ออก",คุณลักษณะรายข้อ!P43=""),"",คุณลักษณะรายข้อ!P43)</f>
        <v/>
      </c>
      <c r="P44" s="307" t="str">
        <f>IF(OR(นักเรียน!Q43="ออก",คุณลักษณะรายข้อ!T43=""),"",คุณลักษณะรายข้อ!T43)</f>
        <v/>
      </c>
      <c r="Q44" s="304" t="str">
        <f>IF(OR(นักเรียน!Q43="ออก",คุณลักษณะรายข้อ!Y43=""),"",คุณลักษณะรายข้อ!Y43)</f>
        <v/>
      </c>
      <c r="R44" s="304" t="str">
        <f>IF(OR(นักเรียน!Q43="ออก",คุณลักษณะรายข้อ!AD43=""),"",คุณลักษณะรายข้อ!AD43)</f>
        <v/>
      </c>
      <c r="S44" s="304" t="str">
        <f>IF(OR(นักเรียน!Q43="ออก",คุณลักษณะรายข้อ!AI43=""),"",คุณลักษณะรายข้อ!AI43)</f>
        <v/>
      </c>
      <c r="T44" s="304" t="str">
        <f>IF(OR(นักเรียน!Q43="ออก",คุณลักษณะรายข้อ!AO43=""),"",คุณลักษณะรายข้อ!AO43)</f>
        <v/>
      </c>
      <c r="U44" s="304" t="str">
        <f>IF(OR(นักเรียน!Q43="ออก",คุณลักษณะรายข้อ!AT43=""),"",คุณลักษณะรายข้อ!AT43)</f>
        <v/>
      </c>
      <c r="V44" s="298" t="str">
        <f>คุณลักษณะ!Y43</f>
        <v/>
      </c>
      <c r="W44" s="298" t="str">
        <f>คุณลักษณะ!AA43</f>
        <v/>
      </c>
      <c r="X44" s="127"/>
    </row>
    <row r="45" spans="2:24" s="126" customFormat="1" ht="15.75" customHeight="1">
      <c r="B45" s="295">
        <v>39</v>
      </c>
      <c r="C45" s="296" t="str">
        <f>IF(นักเรียน!C44="","",นักเรียน!C44)</f>
        <v/>
      </c>
      <c r="D45" s="297" t="str">
        <f>IF(นักเรียน!E44="","",นักเรียน!E44)</f>
        <v/>
      </c>
      <c r="E45" s="302" t="str">
        <f>IF(OR(นักเรียน!Q44="ออก",คะแนน1!BA44=""),"",คะแนน1!BA44)</f>
        <v/>
      </c>
      <c r="F45" s="302" t="str">
        <f>IF(OR(นักเรียน!Q44="ออก",คะแนน2!BA44=""),"",คะแนน2!BA44)</f>
        <v/>
      </c>
      <c r="G45" s="304" t="str">
        <f>IF(OR(นักเรียน!Q44="ออก",คะแนน2!BB44=""),"",คะแนน2!BB44)</f>
        <v/>
      </c>
      <c r="H45" s="299" t="str">
        <f>IF(คะแนน2!BC44="","",คะแนน2!BC44)</f>
        <v/>
      </c>
      <c r="I45" s="301" t="str">
        <f>IF(OR(นักเรียน!Q44="ออก",คิดวิเคราะห์รายข้อ!I44=""),"",คิดวิเคราะห์รายข้อ!I44)</f>
        <v/>
      </c>
      <c r="J45" s="301" t="str">
        <f>IF(OR(นักเรียน!Q44="ออก",คิดวิเคราะห์รายข้อ!N44=""),"",คิดวิเคราะห์รายข้อ!N44)</f>
        <v/>
      </c>
      <c r="K45" s="301" t="str">
        <f>IF(OR(นักเรียน!Q44="ออก",คิดวิเคราะห์รายข้อ!R44=""),"",คิดวิเคราะห์รายข้อ!R44)</f>
        <v/>
      </c>
      <c r="L45" s="298" t="str">
        <f>คิดวิเคราะห์!L44</f>
        <v/>
      </c>
      <c r="M45" s="300" t="str">
        <f>คิดวิเคราะห์!N44</f>
        <v/>
      </c>
      <c r="N45" s="304" t="str">
        <f>IF(OR(นักเรียน!Q44="ออก",คุณลักษณะรายข้อ!K44=""),"",คุณลักษณะรายข้อ!K44)</f>
        <v/>
      </c>
      <c r="O45" s="304" t="str">
        <f>IF(OR(นักเรียน!Q44="ออก",คุณลักษณะรายข้อ!P44=""),"",คุณลักษณะรายข้อ!P44)</f>
        <v/>
      </c>
      <c r="P45" s="307" t="str">
        <f>IF(OR(นักเรียน!Q44="ออก",คุณลักษณะรายข้อ!T44=""),"",คุณลักษณะรายข้อ!T44)</f>
        <v/>
      </c>
      <c r="Q45" s="304" t="str">
        <f>IF(OR(นักเรียน!Q44="ออก",คุณลักษณะรายข้อ!Y44=""),"",คุณลักษณะรายข้อ!Y44)</f>
        <v/>
      </c>
      <c r="R45" s="304" t="str">
        <f>IF(OR(นักเรียน!Q44="ออก",คุณลักษณะรายข้อ!AD44=""),"",คุณลักษณะรายข้อ!AD44)</f>
        <v/>
      </c>
      <c r="S45" s="304" t="str">
        <f>IF(OR(นักเรียน!Q44="ออก",คุณลักษณะรายข้อ!AI44=""),"",คุณลักษณะรายข้อ!AI44)</f>
        <v/>
      </c>
      <c r="T45" s="304" t="str">
        <f>IF(OR(นักเรียน!Q44="ออก",คุณลักษณะรายข้อ!AO44=""),"",คุณลักษณะรายข้อ!AO44)</f>
        <v/>
      </c>
      <c r="U45" s="304" t="str">
        <f>IF(OR(นักเรียน!Q44="ออก",คุณลักษณะรายข้อ!AT44=""),"",คุณลักษณะรายข้อ!AT44)</f>
        <v/>
      </c>
      <c r="V45" s="298" t="str">
        <f>คุณลักษณะ!Y44</f>
        <v/>
      </c>
      <c r="W45" s="298" t="str">
        <f>คุณลักษณะ!AA44</f>
        <v/>
      </c>
      <c r="X45" s="127"/>
    </row>
    <row r="46" spans="2:24" s="126" customFormat="1" ht="15.75" customHeight="1">
      <c r="B46" s="295">
        <v>40</v>
      </c>
      <c r="C46" s="296" t="str">
        <f>IF(นักเรียน!C45="","",นักเรียน!C45)</f>
        <v/>
      </c>
      <c r="D46" s="297" t="str">
        <f>IF(นักเรียน!E45="","",นักเรียน!E45)</f>
        <v/>
      </c>
      <c r="E46" s="302" t="str">
        <f>IF(OR(นักเรียน!Q45="ออก",คะแนน1!BA45=""),"",คะแนน1!BA45)</f>
        <v/>
      </c>
      <c r="F46" s="302" t="str">
        <f>IF(OR(นักเรียน!Q45="ออก",คะแนน2!BA45=""),"",คะแนน2!BA45)</f>
        <v/>
      </c>
      <c r="G46" s="304" t="str">
        <f>IF(OR(นักเรียน!Q45="ออก",คะแนน2!BB45=""),"",คะแนน2!BB45)</f>
        <v/>
      </c>
      <c r="H46" s="299" t="str">
        <f>IF(คะแนน2!BC45="","",คะแนน2!BC45)</f>
        <v/>
      </c>
      <c r="I46" s="301" t="str">
        <f>IF(OR(นักเรียน!Q45="ออก",คิดวิเคราะห์รายข้อ!I45=""),"",คิดวิเคราะห์รายข้อ!I45)</f>
        <v/>
      </c>
      <c r="J46" s="301" t="str">
        <f>IF(OR(นักเรียน!Q45="ออก",คิดวิเคราะห์รายข้อ!N45=""),"",คิดวิเคราะห์รายข้อ!N45)</f>
        <v/>
      </c>
      <c r="K46" s="301" t="str">
        <f>IF(OR(นักเรียน!Q45="ออก",คิดวิเคราะห์รายข้อ!R45=""),"",คิดวิเคราะห์รายข้อ!R45)</f>
        <v/>
      </c>
      <c r="L46" s="298" t="str">
        <f>คิดวิเคราะห์!L45</f>
        <v/>
      </c>
      <c r="M46" s="300" t="str">
        <f>คิดวิเคราะห์!N45</f>
        <v/>
      </c>
      <c r="N46" s="304" t="str">
        <f>IF(OR(นักเรียน!Q45="ออก",คุณลักษณะรายข้อ!K45=""),"",คุณลักษณะรายข้อ!K45)</f>
        <v/>
      </c>
      <c r="O46" s="304" t="str">
        <f>IF(OR(นักเรียน!Q45="ออก",คุณลักษณะรายข้อ!P45=""),"",คุณลักษณะรายข้อ!P45)</f>
        <v/>
      </c>
      <c r="P46" s="307" t="str">
        <f>IF(OR(นักเรียน!Q45="ออก",คุณลักษณะรายข้อ!T45=""),"",คุณลักษณะรายข้อ!T45)</f>
        <v/>
      </c>
      <c r="Q46" s="304" t="str">
        <f>IF(OR(นักเรียน!Q45="ออก",คุณลักษณะรายข้อ!Y45=""),"",คุณลักษณะรายข้อ!Y45)</f>
        <v/>
      </c>
      <c r="R46" s="304" t="str">
        <f>IF(OR(นักเรียน!Q45="ออก",คุณลักษณะรายข้อ!AD45=""),"",คุณลักษณะรายข้อ!AD45)</f>
        <v/>
      </c>
      <c r="S46" s="304" t="str">
        <f>IF(OR(นักเรียน!Q45="ออก",คุณลักษณะรายข้อ!AI45=""),"",คุณลักษณะรายข้อ!AI45)</f>
        <v/>
      </c>
      <c r="T46" s="304" t="str">
        <f>IF(OR(นักเรียน!Q45="ออก",คุณลักษณะรายข้อ!AO45=""),"",คุณลักษณะรายข้อ!AO45)</f>
        <v/>
      </c>
      <c r="U46" s="304" t="str">
        <f>IF(OR(นักเรียน!Q45="ออก",คุณลักษณะรายข้อ!AT45=""),"",คุณลักษณะรายข้อ!AT45)</f>
        <v/>
      </c>
      <c r="V46" s="298" t="str">
        <f>คุณลักษณะ!Y45</f>
        <v/>
      </c>
      <c r="W46" s="298" t="str">
        <f>คุณลักษณะ!AA45</f>
        <v/>
      </c>
      <c r="X46" s="127"/>
    </row>
    <row r="47" spans="2:24" s="126" customFormat="1" ht="15.75" customHeight="1">
      <c r="B47" s="295">
        <v>41</v>
      </c>
      <c r="C47" s="296" t="str">
        <f>IF(นักเรียน!C46="","",นักเรียน!C46)</f>
        <v/>
      </c>
      <c r="D47" s="297" t="str">
        <f>IF(นักเรียน!E46="","",นักเรียน!E46)</f>
        <v/>
      </c>
      <c r="E47" s="302" t="str">
        <f>IF(OR(นักเรียน!Q46="ออก",คะแนน1!BA46=""),"",คะแนน1!BA46)</f>
        <v/>
      </c>
      <c r="F47" s="302" t="str">
        <f>IF(OR(นักเรียน!Q46="ออก",คะแนน2!BA46=""),"",คะแนน2!BA46)</f>
        <v/>
      </c>
      <c r="G47" s="304" t="str">
        <f>IF(OR(นักเรียน!Q46="ออก",คะแนน2!BB46=""),"",คะแนน2!BB46)</f>
        <v/>
      </c>
      <c r="H47" s="299" t="str">
        <f>IF(คะแนน2!BC46="","",คะแนน2!BC46)</f>
        <v/>
      </c>
      <c r="I47" s="301" t="str">
        <f>IF(OR(นักเรียน!Q46="ออก",คิดวิเคราะห์รายข้อ!I46=""),"",คิดวิเคราะห์รายข้อ!I46)</f>
        <v/>
      </c>
      <c r="J47" s="301" t="str">
        <f>IF(OR(นักเรียน!Q46="ออก",คิดวิเคราะห์รายข้อ!N46=""),"",คิดวิเคราะห์รายข้อ!N46)</f>
        <v/>
      </c>
      <c r="K47" s="301" t="str">
        <f>IF(OR(นักเรียน!Q46="ออก",คิดวิเคราะห์รายข้อ!R46=""),"",คิดวิเคราะห์รายข้อ!R46)</f>
        <v/>
      </c>
      <c r="L47" s="298" t="str">
        <f>คิดวิเคราะห์!L46</f>
        <v/>
      </c>
      <c r="M47" s="300" t="str">
        <f>คิดวิเคราะห์!N46</f>
        <v/>
      </c>
      <c r="N47" s="304" t="str">
        <f>IF(OR(นักเรียน!Q46="ออก",คุณลักษณะรายข้อ!K46=""),"",คุณลักษณะรายข้อ!K46)</f>
        <v/>
      </c>
      <c r="O47" s="304" t="str">
        <f>IF(OR(นักเรียน!Q46="ออก",คุณลักษณะรายข้อ!P46=""),"",คุณลักษณะรายข้อ!P46)</f>
        <v/>
      </c>
      <c r="P47" s="307" t="str">
        <f>IF(OR(นักเรียน!Q46="ออก",คุณลักษณะรายข้อ!T46=""),"",คุณลักษณะรายข้อ!T46)</f>
        <v/>
      </c>
      <c r="Q47" s="304" t="str">
        <f>IF(OR(นักเรียน!Q46="ออก",คุณลักษณะรายข้อ!Y46=""),"",คุณลักษณะรายข้อ!Y46)</f>
        <v/>
      </c>
      <c r="R47" s="304" t="str">
        <f>IF(OR(นักเรียน!Q46="ออก",คุณลักษณะรายข้อ!AD46=""),"",คุณลักษณะรายข้อ!AD46)</f>
        <v/>
      </c>
      <c r="S47" s="304" t="str">
        <f>IF(OR(นักเรียน!Q46="ออก",คุณลักษณะรายข้อ!AI46=""),"",คุณลักษณะรายข้อ!AI46)</f>
        <v/>
      </c>
      <c r="T47" s="304" t="str">
        <f>IF(OR(นักเรียน!Q46="ออก",คุณลักษณะรายข้อ!AO46=""),"",คุณลักษณะรายข้อ!AO46)</f>
        <v/>
      </c>
      <c r="U47" s="304" t="str">
        <f>IF(OR(นักเรียน!Q46="ออก",คุณลักษณะรายข้อ!AT46=""),"",คุณลักษณะรายข้อ!AT46)</f>
        <v/>
      </c>
      <c r="V47" s="298" t="str">
        <f>คุณลักษณะ!Y46</f>
        <v/>
      </c>
      <c r="W47" s="298" t="str">
        <f>คุณลักษณะ!AA46</f>
        <v/>
      </c>
      <c r="X47" s="127"/>
    </row>
    <row r="48" spans="2:24" s="126" customFormat="1" ht="15.75" customHeight="1">
      <c r="B48" s="295">
        <v>42</v>
      </c>
      <c r="C48" s="296" t="str">
        <f>IF(นักเรียน!C47="","",นักเรียน!C47)</f>
        <v/>
      </c>
      <c r="D48" s="297" t="str">
        <f>IF(นักเรียน!E47="","",นักเรียน!E47)</f>
        <v/>
      </c>
      <c r="E48" s="302" t="str">
        <f>IF(OR(นักเรียน!Q47="ออก",คะแนน1!BA47=""),"",คะแนน1!BA47)</f>
        <v/>
      </c>
      <c r="F48" s="302" t="str">
        <f>IF(OR(นักเรียน!Q47="ออก",คะแนน2!BA47=""),"",คะแนน2!BA47)</f>
        <v/>
      </c>
      <c r="G48" s="304" t="str">
        <f>IF(OR(นักเรียน!Q47="ออก",คะแนน2!BB47=""),"",คะแนน2!BB47)</f>
        <v/>
      </c>
      <c r="H48" s="299" t="str">
        <f>IF(คะแนน2!BC47="","",คะแนน2!BC47)</f>
        <v/>
      </c>
      <c r="I48" s="301" t="str">
        <f>IF(OR(นักเรียน!Q47="ออก",คิดวิเคราะห์รายข้อ!I47=""),"",คิดวิเคราะห์รายข้อ!I47)</f>
        <v/>
      </c>
      <c r="J48" s="301" t="str">
        <f>IF(OR(นักเรียน!Q47="ออก",คิดวิเคราะห์รายข้อ!N47=""),"",คิดวิเคราะห์รายข้อ!N47)</f>
        <v/>
      </c>
      <c r="K48" s="301" t="str">
        <f>IF(OR(นักเรียน!Q47="ออก",คิดวิเคราะห์รายข้อ!R47=""),"",คิดวิเคราะห์รายข้อ!R47)</f>
        <v/>
      </c>
      <c r="L48" s="298" t="str">
        <f>คิดวิเคราะห์!L47</f>
        <v/>
      </c>
      <c r="M48" s="300" t="str">
        <f>คิดวิเคราะห์!N47</f>
        <v/>
      </c>
      <c r="N48" s="304" t="str">
        <f>IF(OR(นักเรียน!Q47="ออก",คุณลักษณะรายข้อ!K47=""),"",คุณลักษณะรายข้อ!K47)</f>
        <v/>
      </c>
      <c r="O48" s="304" t="str">
        <f>IF(OR(นักเรียน!Q47="ออก",คุณลักษณะรายข้อ!P47=""),"",คุณลักษณะรายข้อ!P47)</f>
        <v/>
      </c>
      <c r="P48" s="307" t="str">
        <f>IF(OR(นักเรียน!Q47="ออก",คุณลักษณะรายข้อ!T47=""),"",คุณลักษณะรายข้อ!T47)</f>
        <v/>
      </c>
      <c r="Q48" s="304" t="str">
        <f>IF(OR(นักเรียน!Q47="ออก",คุณลักษณะรายข้อ!Y47=""),"",คุณลักษณะรายข้อ!Y47)</f>
        <v/>
      </c>
      <c r="R48" s="304" t="str">
        <f>IF(OR(นักเรียน!Q47="ออก",คุณลักษณะรายข้อ!AD47=""),"",คุณลักษณะรายข้อ!AD47)</f>
        <v/>
      </c>
      <c r="S48" s="304" t="str">
        <f>IF(OR(นักเรียน!Q47="ออก",คุณลักษณะรายข้อ!AI47=""),"",คุณลักษณะรายข้อ!AI47)</f>
        <v/>
      </c>
      <c r="T48" s="304" t="str">
        <f>IF(OR(นักเรียน!Q47="ออก",คุณลักษณะรายข้อ!AO47=""),"",คุณลักษณะรายข้อ!AO47)</f>
        <v/>
      </c>
      <c r="U48" s="304" t="str">
        <f>IF(OR(นักเรียน!Q47="ออก",คุณลักษณะรายข้อ!AT47=""),"",คุณลักษณะรายข้อ!AT47)</f>
        <v/>
      </c>
      <c r="V48" s="298" t="str">
        <f>คุณลักษณะ!Y47</f>
        <v/>
      </c>
      <c r="W48" s="298" t="str">
        <f>คุณลักษณะ!AA47</f>
        <v/>
      </c>
      <c r="X48" s="127"/>
    </row>
    <row r="49" spans="2:24" s="126" customFormat="1" ht="15.75" customHeight="1">
      <c r="B49" s="295">
        <v>43</v>
      </c>
      <c r="C49" s="296" t="str">
        <f>IF(นักเรียน!C48="","",นักเรียน!C48)</f>
        <v/>
      </c>
      <c r="D49" s="297" t="str">
        <f>IF(นักเรียน!E48="","",นักเรียน!E48)</f>
        <v/>
      </c>
      <c r="E49" s="302" t="str">
        <f>IF(OR(นักเรียน!Q48="ออก",คะแนน1!BA48=""),"",คะแนน1!BA48)</f>
        <v/>
      </c>
      <c r="F49" s="302" t="str">
        <f>IF(OR(นักเรียน!Q48="ออก",คะแนน2!BA48=""),"",คะแนน2!BA48)</f>
        <v/>
      </c>
      <c r="G49" s="304" t="str">
        <f>IF(OR(นักเรียน!Q48="ออก",คะแนน2!BB48=""),"",คะแนน2!BB48)</f>
        <v/>
      </c>
      <c r="H49" s="299" t="str">
        <f>IF(คะแนน2!BC48="","",คะแนน2!BC48)</f>
        <v/>
      </c>
      <c r="I49" s="301" t="str">
        <f>IF(OR(นักเรียน!Q48="ออก",คิดวิเคราะห์รายข้อ!I48=""),"",คิดวิเคราะห์รายข้อ!I48)</f>
        <v/>
      </c>
      <c r="J49" s="301" t="str">
        <f>IF(OR(นักเรียน!Q48="ออก",คิดวิเคราะห์รายข้อ!N48=""),"",คิดวิเคราะห์รายข้อ!N48)</f>
        <v/>
      </c>
      <c r="K49" s="301" t="str">
        <f>IF(OR(นักเรียน!Q48="ออก",คิดวิเคราะห์รายข้อ!R48=""),"",คิดวิเคราะห์รายข้อ!R48)</f>
        <v/>
      </c>
      <c r="L49" s="298" t="str">
        <f>คิดวิเคราะห์!L48</f>
        <v/>
      </c>
      <c r="M49" s="300" t="str">
        <f>คิดวิเคราะห์!N48</f>
        <v/>
      </c>
      <c r="N49" s="304" t="str">
        <f>IF(OR(นักเรียน!Q48="ออก",คุณลักษณะรายข้อ!K48=""),"",คุณลักษณะรายข้อ!K48)</f>
        <v/>
      </c>
      <c r="O49" s="304" t="str">
        <f>IF(OR(นักเรียน!Q48="ออก",คุณลักษณะรายข้อ!P48=""),"",คุณลักษณะรายข้อ!P48)</f>
        <v/>
      </c>
      <c r="P49" s="307" t="str">
        <f>IF(OR(นักเรียน!Q48="ออก",คุณลักษณะรายข้อ!T48=""),"",คุณลักษณะรายข้อ!T48)</f>
        <v/>
      </c>
      <c r="Q49" s="304" t="str">
        <f>IF(OR(นักเรียน!Q48="ออก",คุณลักษณะรายข้อ!Y48=""),"",คุณลักษณะรายข้อ!Y48)</f>
        <v/>
      </c>
      <c r="R49" s="304" t="str">
        <f>IF(OR(นักเรียน!Q48="ออก",คุณลักษณะรายข้อ!AD48=""),"",คุณลักษณะรายข้อ!AD48)</f>
        <v/>
      </c>
      <c r="S49" s="304" t="str">
        <f>IF(OR(นักเรียน!Q48="ออก",คุณลักษณะรายข้อ!AI48=""),"",คุณลักษณะรายข้อ!AI48)</f>
        <v/>
      </c>
      <c r="T49" s="304" t="str">
        <f>IF(OR(นักเรียน!Q48="ออก",คุณลักษณะรายข้อ!AO48=""),"",คุณลักษณะรายข้อ!AO48)</f>
        <v/>
      </c>
      <c r="U49" s="304" t="str">
        <f>IF(OR(นักเรียน!Q48="ออก",คุณลักษณะรายข้อ!AT48=""),"",คุณลักษณะรายข้อ!AT48)</f>
        <v/>
      </c>
      <c r="V49" s="298" t="str">
        <f>คุณลักษณะ!Y48</f>
        <v/>
      </c>
      <c r="W49" s="298" t="str">
        <f>คุณลักษณะ!AA48</f>
        <v/>
      </c>
      <c r="X49" s="127"/>
    </row>
    <row r="50" spans="2:24" s="126" customFormat="1" ht="15.75" customHeight="1">
      <c r="B50" s="295">
        <v>44</v>
      </c>
      <c r="C50" s="296" t="str">
        <f>IF(นักเรียน!C49="","",นักเรียน!C49)</f>
        <v/>
      </c>
      <c r="D50" s="297" t="str">
        <f>IF(นักเรียน!E49="","",นักเรียน!E49)</f>
        <v/>
      </c>
      <c r="E50" s="302" t="str">
        <f>IF(OR(นักเรียน!Q49="ออก",คะแนน1!BA49=""),"",คะแนน1!BA49)</f>
        <v/>
      </c>
      <c r="F50" s="302" t="str">
        <f>IF(OR(นักเรียน!Q49="ออก",คะแนน2!BA49=""),"",คะแนน2!BA49)</f>
        <v/>
      </c>
      <c r="G50" s="304" t="str">
        <f>IF(OR(นักเรียน!Q49="ออก",คะแนน2!BB49=""),"",คะแนน2!BB49)</f>
        <v/>
      </c>
      <c r="H50" s="299" t="str">
        <f>IF(คะแนน2!BC49="","",คะแนน2!BC49)</f>
        <v/>
      </c>
      <c r="I50" s="301" t="str">
        <f>IF(OR(นักเรียน!Q49="ออก",คิดวิเคราะห์รายข้อ!I49=""),"",คิดวิเคราะห์รายข้อ!I49)</f>
        <v/>
      </c>
      <c r="J50" s="301" t="str">
        <f>IF(OR(นักเรียน!Q49="ออก",คิดวิเคราะห์รายข้อ!N49=""),"",คิดวิเคราะห์รายข้อ!N49)</f>
        <v/>
      </c>
      <c r="K50" s="301" t="str">
        <f>IF(OR(นักเรียน!Q49="ออก",คิดวิเคราะห์รายข้อ!R49=""),"",คิดวิเคราะห์รายข้อ!R49)</f>
        <v/>
      </c>
      <c r="L50" s="298" t="str">
        <f>คิดวิเคราะห์!L49</f>
        <v/>
      </c>
      <c r="M50" s="300" t="str">
        <f>คิดวิเคราะห์!N49</f>
        <v/>
      </c>
      <c r="N50" s="304" t="str">
        <f>IF(OR(นักเรียน!Q49="ออก",คุณลักษณะรายข้อ!K49=""),"",คุณลักษณะรายข้อ!K49)</f>
        <v/>
      </c>
      <c r="O50" s="304" t="str">
        <f>IF(OR(นักเรียน!Q49="ออก",คุณลักษณะรายข้อ!P49=""),"",คุณลักษณะรายข้อ!P49)</f>
        <v/>
      </c>
      <c r="P50" s="307" t="str">
        <f>IF(OR(นักเรียน!Q49="ออก",คุณลักษณะรายข้อ!T49=""),"",คุณลักษณะรายข้อ!T49)</f>
        <v/>
      </c>
      <c r="Q50" s="304" t="str">
        <f>IF(OR(นักเรียน!Q49="ออก",คุณลักษณะรายข้อ!Y49=""),"",คุณลักษณะรายข้อ!Y49)</f>
        <v/>
      </c>
      <c r="R50" s="304" t="str">
        <f>IF(OR(นักเรียน!Q49="ออก",คุณลักษณะรายข้อ!AD49=""),"",คุณลักษณะรายข้อ!AD49)</f>
        <v/>
      </c>
      <c r="S50" s="304" t="str">
        <f>IF(OR(นักเรียน!Q49="ออก",คุณลักษณะรายข้อ!AI49=""),"",คุณลักษณะรายข้อ!AI49)</f>
        <v/>
      </c>
      <c r="T50" s="304" t="str">
        <f>IF(OR(นักเรียน!Q49="ออก",คุณลักษณะรายข้อ!AO49=""),"",คุณลักษณะรายข้อ!AO49)</f>
        <v/>
      </c>
      <c r="U50" s="304" t="str">
        <f>IF(OR(นักเรียน!Q49="ออก",คุณลักษณะรายข้อ!AT49=""),"",คุณลักษณะรายข้อ!AT49)</f>
        <v/>
      </c>
      <c r="V50" s="298" t="str">
        <f>คุณลักษณะ!Y49</f>
        <v/>
      </c>
      <c r="W50" s="298" t="str">
        <f>คุณลักษณะ!AA49</f>
        <v/>
      </c>
      <c r="X50" s="127"/>
    </row>
    <row r="51" spans="2:24" s="126" customFormat="1" ht="15.75" customHeight="1">
      <c r="B51" s="295">
        <v>45</v>
      </c>
      <c r="C51" s="296" t="str">
        <f>IF(นักเรียน!C50="","",นักเรียน!C50)</f>
        <v/>
      </c>
      <c r="D51" s="297" t="str">
        <f>IF(นักเรียน!E50="","",นักเรียน!E50)</f>
        <v/>
      </c>
      <c r="E51" s="302" t="str">
        <f>IF(OR(นักเรียน!Q50="ออก",คะแนน1!BA50=""),"",คะแนน1!BA50)</f>
        <v/>
      </c>
      <c r="F51" s="302" t="str">
        <f>IF(OR(นักเรียน!Q50="ออก",คะแนน2!BA50=""),"",คะแนน2!BA50)</f>
        <v/>
      </c>
      <c r="G51" s="304" t="str">
        <f>IF(OR(นักเรียน!Q50="ออก",คะแนน2!BB50=""),"",คะแนน2!BB50)</f>
        <v/>
      </c>
      <c r="H51" s="299" t="str">
        <f>IF(คะแนน2!BC50="","",คะแนน2!BC50)</f>
        <v/>
      </c>
      <c r="I51" s="301" t="str">
        <f>IF(OR(นักเรียน!Q50="ออก",คิดวิเคราะห์รายข้อ!I50=""),"",คิดวิเคราะห์รายข้อ!I50)</f>
        <v/>
      </c>
      <c r="J51" s="301" t="str">
        <f>IF(OR(นักเรียน!Q50="ออก",คิดวิเคราะห์รายข้อ!N50=""),"",คิดวิเคราะห์รายข้อ!N50)</f>
        <v/>
      </c>
      <c r="K51" s="301" t="str">
        <f>IF(OR(นักเรียน!Q50="ออก",คิดวิเคราะห์รายข้อ!R50=""),"",คิดวิเคราะห์รายข้อ!R50)</f>
        <v/>
      </c>
      <c r="L51" s="298" t="str">
        <f>คิดวิเคราะห์!L50</f>
        <v/>
      </c>
      <c r="M51" s="300" t="str">
        <f>คิดวิเคราะห์!N50</f>
        <v/>
      </c>
      <c r="N51" s="304" t="str">
        <f>IF(OR(นักเรียน!Q50="ออก",คุณลักษณะรายข้อ!K50=""),"",คุณลักษณะรายข้อ!K50)</f>
        <v/>
      </c>
      <c r="O51" s="304" t="str">
        <f>IF(OR(นักเรียน!Q50="ออก",คุณลักษณะรายข้อ!P50=""),"",คุณลักษณะรายข้อ!P50)</f>
        <v/>
      </c>
      <c r="P51" s="307" t="str">
        <f>IF(OR(นักเรียน!Q50="ออก",คุณลักษณะรายข้อ!T50=""),"",คุณลักษณะรายข้อ!T50)</f>
        <v/>
      </c>
      <c r="Q51" s="304" t="str">
        <f>IF(OR(นักเรียน!Q50="ออก",คุณลักษณะรายข้อ!Y50=""),"",คุณลักษณะรายข้อ!Y50)</f>
        <v/>
      </c>
      <c r="R51" s="304" t="str">
        <f>IF(OR(นักเรียน!Q50="ออก",คุณลักษณะรายข้อ!AD50=""),"",คุณลักษณะรายข้อ!AD50)</f>
        <v/>
      </c>
      <c r="S51" s="304" t="str">
        <f>IF(OR(นักเรียน!Q50="ออก",คุณลักษณะรายข้อ!AI50=""),"",คุณลักษณะรายข้อ!AI50)</f>
        <v/>
      </c>
      <c r="T51" s="304" t="str">
        <f>IF(OR(นักเรียน!Q50="ออก",คุณลักษณะรายข้อ!AO50=""),"",คุณลักษณะรายข้อ!AO50)</f>
        <v/>
      </c>
      <c r="U51" s="304" t="str">
        <f>IF(OR(นักเรียน!Q50="ออก",คุณลักษณะรายข้อ!AT50=""),"",คุณลักษณะรายข้อ!AT50)</f>
        <v/>
      </c>
      <c r="V51" s="298" t="str">
        <f>คุณลักษณะ!Y50</f>
        <v/>
      </c>
      <c r="W51" s="298" t="str">
        <f>คุณลักษณะ!AA50</f>
        <v/>
      </c>
      <c r="X51" s="127"/>
    </row>
    <row r="52" spans="2:24" s="126" customFormat="1" ht="15.75" customHeight="1">
      <c r="B52" s="295">
        <v>46</v>
      </c>
      <c r="C52" s="296" t="str">
        <f>IF(นักเรียน!C51="","",นักเรียน!C51)</f>
        <v/>
      </c>
      <c r="D52" s="297" t="str">
        <f>IF(นักเรียน!E51="","",นักเรียน!E51)</f>
        <v/>
      </c>
      <c r="E52" s="302" t="str">
        <f>IF(OR(นักเรียน!Q51="ออก",คะแนน1!BA51=""),"",คะแนน1!BA51)</f>
        <v/>
      </c>
      <c r="F52" s="302" t="str">
        <f>IF(OR(นักเรียน!Q51="ออก",คะแนน2!BA51=""),"",คะแนน2!BA51)</f>
        <v/>
      </c>
      <c r="G52" s="304" t="str">
        <f>IF(OR(นักเรียน!Q51="ออก",คะแนน2!BB51=""),"",คะแนน2!BB51)</f>
        <v/>
      </c>
      <c r="H52" s="299" t="str">
        <f>IF(คะแนน2!BC51="","",คะแนน2!BC51)</f>
        <v/>
      </c>
      <c r="I52" s="301" t="str">
        <f>IF(OR(นักเรียน!Q51="ออก",คิดวิเคราะห์รายข้อ!I51=""),"",คิดวิเคราะห์รายข้อ!I51)</f>
        <v/>
      </c>
      <c r="J52" s="301" t="str">
        <f>IF(OR(นักเรียน!Q51="ออก",คิดวิเคราะห์รายข้อ!N51=""),"",คิดวิเคราะห์รายข้อ!N51)</f>
        <v/>
      </c>
      <c r="K52" s="301" t="str">
        <f>IF(OR(นักเรียน!Q51="ออก",คิดวิเคราะห์รายข้อ!R51=""),"",คิดวิเคราะห์รายข้อ!R51)</f>
        <v/>
      </c>
      <c r="L52" s="298" t="str">
        <f>คิดวิเคราะห์!L51</f>
        <v/>
      </c>
      <c r="M52" s="300" t="str">
        <f>คิดวิเคราะห์!N51</f>
        <v/>
      </c>
      <c r="N52" s="304" t="str">
        <f>IF(OR(นักเรียน!Q51="ออก",คุณลักษณะรายข้อ!K51=""),"",คุณลักษณะรายข้อ!K51)</f>
        <v/>
      </c>
      <c r="O52" s="304" t="str">
        <f>IF(OR(นักเรียน!Q51="ออก",คุณลักษณะรายข้อ!P51=""),"",คุณลักษณะรายข้อ!P51)</f>
        <v/>
      </c>
      <c r="P52" s="307" t="str">
        <f>IF(OR(นักเรียน!Q51="ออก",คุณลักษณะรายข้อ!T51=""),"",คุณลักษณะรายข้อ!T51)</f>
        <v/>
      </c>
      <c r="Q52" s="304" t="str">
        <f>IF(OR(นักเรียน!Q51="ออก",คุณลักษณะรายข้อ!Y51=""),"",คุณลักษณะรายข้อ!Y51)</f>
        <v/>
      </c>
      <c r="R52" s="304" t="str">
        <f>IF(OR(นักเรียน!Q51="ออก",คุณลักษณะรายข้อ!AD51=""),"",คุณลักษณะรายข้อ!AD51)</f>
        <v/>
      </c>
      <c r="S52" s="304" t="str">
        <f>IF(OR(นักเรียน!Q51="ออก",คุณลักษณะรายข้อ!AI51=""),"",คุณลักษณะรายข้อ!AI51)</f>
        <v/>
      </c>
      <c r="T52" s="304" t="str">
        <f>IF(OR(นักเรียน!Q51="ออก",คุณลักษณะรายข้อ!AO51=""),"",คุณลักษณะรายข้อ!AO51)</f>
        <v/>
      </c>
      <c r="U52" s="304" t="str">
        <f>IF(OR(นักเรียน!Q51="ออก",คุณลักษณะรายข้อ!AT51=""),"",คุณลักษณะรายข้อ!AT51)</f>
        <v/>
      </c>
      <c r="V52" s="298" t="str">
        <f>คุณลักษณะ!Y51</f>
        <v/>
      </c>
      <c r="W52" s="298" t="str">
        <f>คุณลักษณะ!AA51</f>
        <v/>
      </c>
      <c r="X52" s="127"/>
    </row>
    <row r="53" spans="2:24" s="126" customFormat="1" ht="15.75" customHeight="1">
      <c r="B53" s="295">
        <v>47</v>
      </c>
      <c r="C53" s="296" t="str">
        <f>IF(นักเรียน!C52="","",นักเรียน!C52)</f>
        <v/>
      </c>
      <c r="D53" s="297" t="str">
        <f>IF(นักเรียน!E52="","",นักเรียน!E52)</f>
        <v/>
      </c>
      <c r="E53" s="302" t="str">
        <f>IF(OR(นักเรียน!Q52="ออก",คะแนน1!BA52=""),"",คะแนน1!BA52)</f>
        <v/>
      </c>
      <c r="F53" s="302" t="str">
        <f>IF(OR(นักเรียน!Q52="ออก",คะแนน2!BA52=""),"",คะแนน2!BA52)</f>
        <v/>
      </c>
      <c r="G53" s="304" t="str">
        <f>IF(OR(นักเรียน!Q52="ออก",คะแนน2!BB52=""),"",คะแนน2!BB52)</f>
        <v/>
      </c>
      <c r="H53" s="299" t="str">
        <f>IF(คะแนน2!BC52="","",คะแนน2!BC52)</f>
        <v/>
      </c>
      <c r="I53" s="301" t="str">
        <f>IF(OR(นักเรียน!Q52="ออก",คิดวิเคราะห์รายข้อ!I52=""),"",คิดวิเคราะห์รายข้อ!I52)</f>
        <v/>
      </c>
      <c r="J53" s="301" t="str">
        <f>IF(OR(นักเรียน!Q52="ออก",คิดวิเคราะห์รายข้อ!N52=""),"",คิดวิเคราะห์รายข้อ!N52)</f>
        <v/>
      </c>
      <c r="K53" s="301" t="str">
        <f>IF(OR(นักเรียน!Q52="ออก",คิดวิเคราะห์รายข้อ!R52=""),"",คิดวิเคราะห์รายข้อ!R52)</f>
        <v/>
      </c>
      <c r="L53" s="298" t="str">
        <f>คิดวิเคราะห์!L52</f>
        <v/>
      </c>
      <c r="M53" s="300" t="str">
        <f>คิดวิเคราะห์!N52</f>
        <v/>
      </c>
      <c r="N53" s="304" t="str">
        <f>IF(OR(นักเรียน!Q52="ออก",คุณลักษณะรายข้อ!K52=""),"",คุณลักษณะรายข้อ!K52)</f>
        <v/>
      </c>
      <c r="O53" s="304" t="str">
        <f>IF(OR(นักเรียน!Q52="ออก",คุณลักษณะรายข้อ!P52=""),"",คุณลักษณะรายข้อ!P52)</f>
        <v/>
      </c>
      <c r="P53" s="307" t="str">
        <f>IF(OR(นักเรียน!Q52="ออก",คุณลักษณะรายข้อ!T52=""),"",คุณลักษณะรายข้อ!T52)</f>
        <v/>
      </c>
      <c r="Q53" s="304" t="str">
        <f>IF(OR(นักเรียน!Q52="ออก",คุณลักษณะรายข้อ!Y52=""),"",คุณลักษณะรายข้อ!Y52)</f>
        <v/>
      </c>
      <c r="R53" s="304" t="str">
        <f>IF(OR(นักเรียน!Q52="ออก",คุณลักษณะรายข้อ!AD52=""),"",คุณลักษณะรายข้อ!AD52)</f>
        <v/>
      </c>
      <c r="S53" s="304" t="str">
        <f>IF(OR(นักเรียน!Q52="ออก",คุณลักษณะรายข้อ!AI52=""),"",คุณลักษณะรายข้อ!AI52)</f>
        <v/>
      </c>
      <c r="T53" s="304" t="str">
        <f>IF(OR(นักเรียน!Q52="ออก",คุณลักษณะรายข้อ!AO52=""),"",คุณลักษณะรายข้อ!AO52)</f>
        <v/>
      </c>
      <c r="U53" s="304" t="str">
        <f>IF(OR(นักเรียน!Q52="ออก",คุณลักษณะรายข้อ!AT52=""),"",คุณลักษณะรายข้อ!AT52)</f>
        <v/>
      </c>
      <c r="V53" s="298" t="str">
        <f>คุณลักษณะ!Y52</f>
        <v/>
      </c>
      <c r="W53" s="298" t="str">
        <f>คุณลักษณะ!AA52</f>
        <v/>
      </c>
      <c r="X53" s="127"/>
    </row>
    <row r="54" spans="2:24" s="126" customFormat="1" ht="15.75" customHeight="1">
      <c r="B54" s="295">
        <v>48</v>
      </c>
      <c r="C54" s="296" t="str">
        <f>IF(นักเรียน!C53="","",นักเรียน!C53)</f>
        <v/>
      </c>
      <c r="D54" s="297" t="str">
        <f>IF(นักเรียน!E53="","",นักเรียน!E53)</f>
        <v/>
      </c>
      <c r="E54" s="302" t="str">
        <f>IF(OR(นักเรียน!Q53="ออก",คะแนน1!BA53=""),"",คะแนน1!BA53)</f>
        <v/>
      </c>
      <c r="F54" s="302" t="str">
        <f>IF(OR(นักเรียน!Q53="ออก",คะแนน2!BA53=""),"",คะแนน2!BA53)</f>
        <v/>
      </c>
      <c r="G54" s="304" t="str">
        <f>IF(OR(นักเรียน!Q53="ออก",คะแนน2!BB53=""),"",คะแนน2!BB53)</f>
        <v/>
      </c>
      <c r="H54" s="299" t="str">
        <f>IF(คะแนน2!BC53="","",คะแนน2!BC53)</f>
        <v/>
      </c>
      <c r="I54" s="301" t="str">
        <f>IF(OR(นักเรียน!Q53="ออก",คิดวิเคราะห์รายข้อ!I53=""),"",คิดวิเคราะห์รายข้อ!I53)</f>
        <v/>
      </c>
      <c r="J54" s="301" t="str">
        <f>IF(OR(นักเรียน!Q53="ออก",คิดวิเคราะห์รายข้อ!N53=""),"",คิดวิเคราะห์รายข้อ!N53)</f>
        <v/>
      </c>
      <c r="K54" s="301" t="str">
        <f>IF(OR(นักเรียน!Q53="ออก",คิดวิเคราะห์รายข้อ!R53=""),"",คิดวิเคราะห์รายข้อ!R53)</f>
        <v/>
      </c>
      <c r="L54" s="298" t="str">
        <f>คิดวิเคราะห์!L53</f>
        <v/>
      </c>
      <c r="M54" s="300" t="str">
        <f>คิดวิเคราะห์!N53</f>
        <v/>
      </c>
      <c r="N54" s="304" t="str">
        <f>IF(OR(นักเรียน!Q53="ออก",คุณลักษณะรายข้อ!K53=""),"",คุณลักษณะรายข้อ!K53)</f>
        <v/>
      </c>
      <c r="O54" s="304" t="str">
        <f>IF(OR(นักเรียน!Q53="ออก",คุณลักษณะรายข้อ!P53=""),"",คุณลักษณะรายข้อ!P53)</f>
        <v/>
      </c>
      <c r="P54" s="307" t="str">
        <f>IF(OR(นักเรียน!Q53="ออก",คุณลักษณะรายข้อ!T53=""),"",คุณลักษณะรายข้อ!T53)</f>
        <v/>
      </c>
      <c r="Q54" s="304" t="str">
        <f>IF(OR(นักเรียน!Q53="ออก",คุณลักษณะรายข้อ!Y53=""),"",คุณลักษณะรายข้อ!Y53)</f>
        <v/>
      </c>
      <c r="R54" s="304" t="str">
        <f>IF(OR(นักเรียน!Q53="ออก",คุณลักษณะรายข้อ!AD53=""),"",คุณลักษณะรายข้อ!AD53)</f>
        <v/>
      </c>
      <c r="S54" s="304" t="str">
        <f>IF(OR(นักเรียน!Q53="ออก",คุณลักษณะรายข้อ!AI53=""),"",คุณลักษณะรายข้อ!AI53)</f>
        <v/>
      </c>
      <c r="T54" s="304" t="str">
        <f>IF(OR(นักเรียน!Q53="ออก",คุณลักษณะรายข้อ!AO53=""),"",คุณลักษณะรายข้อ!AO53)</f>
        <v/>
      </c>
      <c r="U54" s="304" t="str">
        <f>IF(OR(นักเรียน!Q53="ออก",คุณลักษณะรายข้อ!AT53=""),"",คุณลักษณะรายข้อ!AT53)</f>
        <v/>
      </c>
      <c r="V54" s="298" t="str">
        <f>คุณลักษณะ!Y53</f>
        <v/>
      </c>
      <c r="W54" s="298" t="str">
        <f>คุณลักษณะ!AA53</f>
        <v/>
      </c>
      <c r="X54" s="127"/>
    </row>
    <row r="55" spans="2:24" s="126" customFormat="1" ht="15.75" customHeight="1">
      <c r="B55" s="295">
        <v>49</v>
      </c>
      <c r="C55" s="296" t="str">
        <f>IF(นักเรียน!C54="","",นักเรียน!C54)</f>
        <v/>
      </c>
      <c r="D55" s="297" t="str">
        <f>IF(นักเรียน!E54="","",นักเรียน!E54)</f>
        <v/>
      </c>
      <c r="E55" s="302" t="str">
        <f>IF(OR(นักเรียน!Q54="ออก",คะแนน1!BA54=""),"",คะแนน1!BA54)</f>
        <v/>
      </c>
      <c r="F55" s="302" t="str">
        <f>IF(OR(นักเรียน!Q54="ออก",คะแนน2!BA54=""),"",คะแนน2!BA54)</f>
        <v/>
      </c>
      <c r="G55" s="304" t="str">
        <f>IF(OR(นักเรียน!Q54="ออก",คะแนน2!BB54=""),"",คะแนน2!BB54)</f>
        <v/>
      </c>
      <c r="H55" s="299" t="str">
        <f>IF(คะแนน2!BC54="","",คะแนน2!BC54)</f>
        <v/>
      </c>
      <c r="I55" s="301" t="str">
        <f>IF(OR(นักเรียน!Q54="ออก",คิดวิเคราะห์รายข้อ!I54=""),"",คิดวิเคราะห์รายข้อ!I54)</f>
        <v/>
      </c>
      <c r="J55" s="301" t="str">
        <f>IF(OR(นักเรียน!Q54="ออก",คิดวิเคราะห์รายข้อ!N54=""),"",คิดวิเคราะห์รายข้อ!N54)</f>
        <v/>
      </c>
      <c r="K55" s="301" t="str">
        <f>IF(OR(นักเรียน!Q54="ออก",คิดวิเคราะห์รายข้อ!R54=""),"",คิดวิเคราะห์รายข้อ!R54)</f>
        <v/>
      </c>
      <c r="L55" s="298" t="str">
        <f>คิดวิเคราะห์!L54</f>
        <v/>
      </c>
      <c r="M55" s="300" t="str">
        <f>คิดวิเคราะห์!N54</f>
        <v/>
      </c>
      <c r="N55" s="304" t="str">
        <f>IF(OR(นักเรียน!Q54="ออก",คุณลักษณะรายข้อ!K54=""),"",คุณลักษณะรายข้อ!K54)</f>
        <v/>
      </c>
      <c r="O55" s="304" t="str">
        <f>IF(OR(นักเรียน!Q54="ออก",คุณลักษณะรายข้อ!P54=""),"",คุณลักษณะรายข้อ!P54)</f>
        <v/>
      </c>
      <c r="P55" s="307" t="str">
        <f>IF(OR(นักเรียน!Q54="ออก",คุณลักษณะรายข้อ!T54=""),"",คุณลักษณะรายข้อ!T54)</f>
        <v/>
      </c>
      <c r="Q55" s="304" t="str">
        <f>IF(OR(นักเรียน!Q54="ออก",คุณลักษณะรายข้อ!Y54=""),"",คุณลักษณะรายข้อ!Y54)</f>
        <v/>
      </c>
      <c r="R55" s="304" t="str">
        <f>IF(OR(นักเรียน!Q54="ออก",คุณลักษณะรายข้อ!AD54=""),"",คุณลักษณะรายข้อ!AD54)</f>
        <v/>
      </c>
      <c r="S55" s="304" t="str">
        <f>IF(OR(นักเรียน!Q54="ออก",คุณลักษณะรายข้อ!AI54=""),"",คุณลักษณะรายข้อ!AI54)</f>
        <v/>
      </c>
      <c r="T55" s="304" t="str">
        <f>IF(OR(นักเรียน!Q54="ออก",คุณลักษณะรายข้อ!AO54=""),"",คุณลักษณะรายข้อ!AO54)</f>
        <v/>
      </c>
      <c r="U55" s="304" t="str">
        <f>IF(OR(นักเรียน!Q54="ออก",คุณลักษณะรายข้อ!AT54=""),"",คุณลักษณะรายข้อ!AT54)</f>
        <v/>
      </c>
      <c r="V55" s="298" t="str">
        <f>คุณลักษณะ!Y54</f>
        <v/>
      </c>
      <c r="W55" s="298" t="str">
        <f>คุณลักษณะ!AA54</f>
        <v/>
      </c>
      <c r="X55" s="127"/>
    </row>
    <row r="56" spans="2:24" s="126" customFormat="1" ht="15.75" customHeight="1">
      <c r="B56" s="476">
        <v>50</v>
      </c>
      <c r="C56" s="477" t="str">
        <f>IF(นักเรียน!C55="","",นักเรียน!C55)</f>
        <v/>
      </c>
      <c r="D56" s="478" t="str">
        <f>IF(นักเรียน!E55="","",นักเรียน!E55)</f>
        <v/>
      </c>
      <c r="E56" s="477" t="str">
        <f>IF(OR(นักเรียน!Q55="ออก",คะแนน1!BA55=""),"",คะแนน1!BA55)</f>
        <v/>
      </c>
      <c r="F56" s="477" t="str">
        <f>IF(OR(นักเรียน!Q55="ออก",คะแนน2!BA55=""),"",คะแนน2!BA55)</f>
        <v/>
      </c>
      <c r="G56" s="479" t="str">
        <f>IF(OR(นักเรียน!Q55="ออก",คะแนน2!BB55=""),"",คะแนน2!BB55)</f>
        <v/>
      </c>
      <c r="H56" s="480" t="str">
        <f>IF(คะแนน2!BC55="","",คะแนน2!BC55)</f>
        <v/>
      </c>
      <c r="I56" s="476" t="str">
        <f>IF(OR(นักเรียน!Q55="ออก",คิดวิเคราะห์รายข้อ!I55=""),"",คิดวิเคราะห์รายข้อ!I55)</f>
        <v/>
      </c>
      <c r="J56" s="476" t="str">
        <f>IF(OR(นักเรียน!Q55="ออก",คิดวิเคราะห์รายข้อ!N55=""),"",คิดวิเคราะห์รายข้อ!N55)</f>
        <v/>
      </c>
      <c r="K56" s="476" t="str">
        <f>IF(OR(นักเรียน!Q55="ออก",คิดวิเคราะห์รายข้อ!R55=""),"",คิดวิเคราะห์รายข้อ!R55)</f>
        <v/>
      </c>
      <c r="L56" s="479" t="str">
        <f>คิดวิเคราะห์!L55</f>
        <v/>
      </c>
      <c r="M56" s="481" t="str">
        <f>คิดวิเคราะห์!N55</f>
        <v/>
      </c>
      <c r="N56" s="479" t="str">
        <f>IF(OR(นักเรียน!Q55="ออก",คุณลักษณะรายข้อ!K55=""),"",คุณลักษณะรายข้อ!K55)</f>
        <v/>
      </c>
      <c r="O56" s="479" t="str">
        <f>IF(OR(นักเรียน!Q55="ออก",คุณลักษณะรายข้อ!P55=""),"",คุณลักษณะรายข้อ!P55)</f>
        <v/>
      </c>
      <c r="P56" s="482" t="str">
        <f>IF(OR(นักเรียน!Q55="ออก",คุณลักษณะรายข้อ!T55=""),"",คุณลักษณะรายข้อ!T55)</f>
        <v/>
      </c>
      <c r="Q56" s="479" t="str">
        <f>IF(OR(นักเรียน!Q55="ออก",คุณลักษณะรายข้อ!Y55=""),"",คุณลักษณะรายข้อ!Y55)</f>
        <v/>
      </c>
      <c r="R56" s="479" t="str">
        <f>IF(OR(นักเรียน!Q55="ออก",คุณลักษณะรายข้อ!AD55=""),"",คุณลักษณะรายข้อ!AD55)</f>
        <v/>
      </c>
      <c r="S56" s="479" t="str">
        <f>IF(OR(นักเรียน!Q55="ออก",คุณลักษณะรายข้อ!AI55=""),"",คุณลักษณะรายข้อ!AI55)</f>
        <v/>
      </c>
      <c r="T56" s="479" t="str">
        <f>IF(OR(นักเรียน!Q55="ออก",คุณลักษณะรายข้อ!AO55=""),"",คุณลักษณะรายข้อ!AO55)</f>
        <v/>
      </c>
      <c r="U56" s="479" t="str">
        <f>IF(OR(นักเรียน!Q55="ออก",คุณลักษณะรายข้อ!AT55=""),"",คุณลักษณะรายข้อ!AT55)</f>
        <v/>
      </c>
      <c r="V56" s="479" t="str">
        <f>คุณลักษณะ!Y55</f>
        <v/>
      </c>
      <c r="W56" s="479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4" customWidth="1"/>
    <col min="2" max="9" width="9.140625" style="404"/>
    <col min="10" max="10" width="8" style="404" customWidth="1"/>
    <col min="11" max="11" width="7.140625" style="404" customWidth="1"/>
    <col min="12" max="12" width="5.7109375" style="404" customWidth="1"/>
    <col min="13" max="13" width="7.85546875" style="404" customWidth="1"/>
    <col min="14" max="16" width="9.140625" style="404"/>
    <col min="17" max="17" width="22.28515625" style="404" customWidth="1"/>
    <col min="18" max="27" width="11.85546875" style="404" customWidth="1"/>
    <col min="28" max="16384" width="9.140625" style="404"/>
  </cols>
  <sheetData>
    <row r="1" spans="2:29" ht="40.5" customHeight="1"/>
    <row r="2" spans="2:29" ht="18.75" customHeight="1">
      <c r="B2" s="800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</row>
    <row r="3" spans="2:29" ht="18.75" customHeight="1">
      <c r="B3" s="802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</row>
    <row r="4" spans="2:29" ht="18.75" customHeight="1">
      <c r="B4" s="801" t="str">
        <f>"วิชา"&amp;Home!E11&amp;"   ชั้น"&amp;Home!E9</f>
        <v>วิชาสุขศึกษาและพลศึกษา   ชั้นประถมศึกษาปีที่ 4</v>
      </c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</row>
    <row r="5" spans="2:29" ht="26.25" customHeight="1">
      <c r="B5" s="406"/>
      <c r="C5" s="407" t="s">
        <v>570</v>
      </c>
      <c r="D5" s="406"/>
      <c r="E5" s="406"/>
      <c r="F5" s="406"/>
      <c r="G5" s="406"/>
      <c r="H5" s="406"/>
      <c r="I5" s="406"/>
      <c r="J5" s="406"/>
      <c r="K5" s="406"/>
      <c r="L5" s="406"/>
      <c r="M5" s="406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</row>
    <row r="6" spans="2:29" ht="18.75" customHeight="1"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P6" s="408"/>
      <c r="Q6" s="408"/>
      <c r="R6" s="409" t="str">
        <f>ปก!O13</f>
        <v>ไม่ผ่าน</v>
      </c>
      <c r="S6" s="409" t="str">
        <f>ปก!M13</f>
        <v>ผ่าน</v>
      </c>
      <c r="T6" s="409">
        <f>ปก!L13</f>
        <v>0</v>
      </c>
      <c r="U6" s="409">
        <f>ปก!K13</f>
        <v>1</v>
      </c>
      <c r="V6" s="409">
        <f>ปก!J13</f>
        <v>1.5</v>
      </c>
      <c r="W6" s="409">
        <f>ปก!I13</f>
        <v>2</v>
      </c>
      <c r="X6" s="409">
        <f>ปก!H13</f>
        <v>2.5</v>
      </c>
      <c r="Y6" s="409">
        <f>ปก!G13</f>
        <v>3</v>
      </c>
      <c r="Z6" s="409">
        <f>ปก!F13</f>
        <v>3.5</v>
      </c>
      <c r="AA6" s="409">
        <f>ปก!E13</f>
        <v>4</v>
      </c>
      <c r="AB6" s="408"/>
      <c r="AC6" s="408"/>
    </row>
    <row r="7" spans="2:29" ht="18.75" customHeight="1"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P7" s="408"/>
      <c r="Q7" s="408" t="str">
        <f>"วิชา"&amp;Home!E11</f>
        <v>วิชาสุขศึกษาและพลศึกษา</v>
      </c>
      <c r="R7" s="409" t="str">
        <f>ปก!O14</f>
        <v>-</v>
      </c>
      <c r="S7" s="409" t="str">
        <f>ปก!M14</f>
        <v>-</v>
      </c>
      <c r="T7" s="409" t="str">
        <f>ปก!L14</f>
        <v>-</v>
      </c>
      <c r="U7" s="409" t="str">
        <f>ปก!K14</f>
        <v>-</v>
      </c>
      <c r="V7" s="409" t="str">
        <f>ปก!J14</f>
        <v>-</v>
      </c>
      <c r="W7" s="409" t="str">
        <f>ปก!I14</f>
        <v>-</v>
      </c>
      <c r="X7" s="409" t="str">
        <f>ปก!H14</f>
        <v>-</v>
      </c>
      <c r="Y7" s="409">
        <f>ปก!G14</f>
        <v>5</v>
      </c>
      <c r="Z7" s="409">
        <f>ปก!F14</f>
        <v>4</v>
      </c>
      <c r="AA7" s="409">
        <f>ปก!E14</f>
        <v>9</v>
      </c>
      <c r="AB7" s="408"/>
      <c r="AC7" s="408"/>
    </row>
    <row r="8" spans="2:29" ht="18.75" customHeight="1"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  <c r="AA8" s="408"/>
      <c r="AB8" s="408"/>
      <c r="AC8" s="408"/>
    </row>
    <row r="9" spans="2:29" ht="18.75" customHeight="1"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</row>
    <row r="10" spans="2:29" ht="18.75" customHeight="1"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P10" s="408"/>
      <c r="Q10" s="408"/>
      <c r="R10" s="408" t="s">
        <v>560</v>
      </c>
      <c r="S10" s="408"/>
      <c r="T10" s="408"/>
      <c r="U10" s="408"/>
      <c r="V10" s="408"/>
      <c r="W10" s="408"/>
      <c r="AA10" s="408"/>
      <c r="AB10" s="408"/>
      <c r="AC10" s="408"/>
    </row>
    <row r="11" spans="2:29" ht="18.75" customHeight="1"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P11" s="408"/>
      <c r="Q11" s="408"/>
      <c r="R11" s="409" t="s">
        <v>568</v>
      </c>
      <c r="S11" s="409" t="s">
        <v>567</v>
      </c>
      <c r="T11" s="409" t="s">
        <v>566</v>
      </c>
      <c r="U11" s="409" t="s">
        <v>565</v>
      </c>
      <c r="V11" s="408"/>
      <c r="W11" s="408"/>
      <c r="X11" s="408"/>
      <c r="Y11" s="408"/>
      <c r="Z11" s="408"/>
      <c r="AA11" s="408"/>
      <c r="AB11" s="408"/>
      <c r="AC11" s="408"/>
    </row>
    <row r="12" spans="2:29" ht="18.75" customHeight="1"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P12" s="408"/>
      <c r="Q12" s="408" t="s">
        <v>561</v>
      </c>
      <c r="R12" s="409" t="str">
        <f>ปก!H19</f>
        <v>-</v>
      </c>
      <c r="S12" s="409" t="str">
        <f>ปก!F19</f>
        <v>-</v>
      </c>
      <c r="T12" s="409">
        <f>ปก!D19</f>
        <v>6</v>
      </c>
      <c r="U12" s="409">
        <f>ปก!B19</f>
        <v>12</v>
      </c>
      <c r="V12" s="408"/>
      <c r="W12" s="408"/>
      <c r="X12" s="408"/>
      <c r="Y12" s="408"/>
      <c r="Z12" s="408"/>
      <c r="AA12" s="408"/>
      <c r="AB12" s="408"/>
      <c r="AC12" s="408"/>
    </row>
    <row r="13" spans="2:29" ht="18.75" customHeight="1"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P13" s="408"/>
      <c r="Q13" s="408" t="s">
        <v>562</v>
      </c>
      <c r="R13" s="409" t="str">
        <f>ปก!Q19</f>
        <v>-</v>
      </c>
      <c r="S13" s="409">
        <f>ปก!O19</f>
        <v>4</v>
      </c>
      <c r="T13" s="409">
        <f>ปก!M19</f>
        <v>6</v>
      </c>
      <c r="U13" s="409">
        <f>ปก!K19</f>
        <v>8</v>
      </c>
      <c r="V13" s="408"/>
      <c r="W13" s="408"/>
      <c r="X13" s="408"/>
      <c r="Y13" s="408"/>
      <c r="Z13" s="408"/>
      <c r="AA13" s="408"/>
      <c r="AB13" s="408"/>
      <c r="AC13" s="408"/>
    </row>
    <row r="14" spans="2:29" ht="18.75" customHeight="1"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</row>
    <row r="15" spans="2:29" ht="18.75" customHeight="1"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P15" s="408"/>
      <c r="Q15" s="408"/>
      <c r="R15" s="408" t="s">
        <v>563</v>
      </c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2:29" ht="18.75" customHeight="1"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P16" s="408"/>
      <c r="Q16" s="408"/>
      <c r="R16" s="408" t="s">
        <v>525</v>
      </c>
      <c r="S16" s="408" t="s">
        <v>526</v>
      </c>
      <c r="T16" s="408" t="s">
        <v>564</v>
      </c>
      <c r="U16" s="408"/>
      <c r="V16" s="408"/>
      <c r="W16" s="408"/>
      <c r="X16" s="408"/>
      <c r="Y16" s="408"/>
      <c r="Z16" s="408"/>
      <c r="AA16" s="408"/>
      <c r="AB16" s="408"/>
      <c r="AC16" s="408"/>
    </row>
    <row r="17" spans="2:29" ht="18.75" customHeight="1"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P17" s="408"/>
      <c r="Q17" s="408" t="s">
        <v>563</v>
      </c>
      <c r="R17" s="410">
        <f>AVERAGE(รายงาน1!E7:E56)</f>
        <v>76.722222222222229</v>
      </c>
      <c r="S17" s="411">
        <f>AVERAGE(รายงาน1!F7:F56)</f>
        <v>80.222222222222229</v>
      </c>
      <c r="T17" s="411">
        <f>AVERAGE(รายงาน1!G7:G56)</f>
        <v>78.777777777777771</v>
      </c>
      <c r="U17" s="408"/>
      <c r="V17" s="408"/>
      <c r="W17" s="408"/>
      <c r="X17" s="408"/>
      <c r="Y17" s="408"/>
      <c r="Z17" s="408"/>
      <c r="AA17" s="408"/>
      <c r="AB17" s="408"/>
      <c r="AC17" s="408"/>
    </row>
    <row r="18" spans="2:29" ht="11.25" customHeight="1"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</row>
    <row r="19" spans="2:29" ht="16.5" customHeight="1">
      <c r="B19" s="405"/>
      <c r="C19" s="405" t="s">
        <v>560</v>
      </c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</row>
    <row r="20" spans="2:29" ht="18.75" customHeight="1"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</row>
    <row r="21" spans="2:29" ht="18.75" customHeight="1"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</row>
    <row r="22" spans="2:29" ht="18.75" customHeight="1"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</row>
    <row r="23" spans="2:29" ht="18.75" customHeight="1"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</row>
    <row r="24" spans="2:29" ht="18.75" customHeight="1"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</row>
    <row r="25" spans="2:29" ht="18.75" customHeight="1"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</row>
    <row r="26" spans="2:29" ht="18.75" customHeight="1"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</row>
    <row r="27" spans="2:29" ht="18.75" customHeight="1"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</row>
    <row r="28" spans="2:29" ht="18.75" customHeight="1"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</row>
    <row r="29" spans="2:29" ht="18.75" customHeight="1"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</row>
    <row r="30" spans="2:29" ht="18.75" customHeight="1"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</row>
    <row r="31" spans="2:29" ht="18.75" customHeight="1"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</row>
    <row r="32" spans="2:29" ht="6" customHeight="1"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</row>
    <row r="33" spans="2:13" ht="18.75" customHeight="1">
      <c r="B33" s="405"/>
      <c r="C33" s="405" t="s">
        <v>569</v>
      </c>
      <c r="D33" s="405"/>
      <c r="E33" s="405"/>
      <c r="F33" s="405"/>
      <c r="G33" s="405"/>
      <c r="H33" s="405"/>
      <c r="I33" s="405"/>
      <c r="J33" s="405"/>
      <c r="K33" s="405"/>
      <c r="L33" s="405"/>
      <c r="M33" s="405"/>
    </row>
    <row r="34" spans="2:13" ht="18.75" customHeight="1"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</row>
    <row r="35" spans="2:13" ht="18.75" customHeight="1"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</row>
    <row r="36" spans="2:13" ht="18.75" customHeight="1"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</row>
    <row r="37" spans="2:13" ht="18.75" customHeight="1"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</row>
    <row r="38" spans="2:13"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</row>
    <row r="39" spans="2:13"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</row>
    <row r="40" spans="2:13"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</row>
    <row r="41" spans="2:13"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</row>
    <row r="42" spans="2:13"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</row>
    <row r="43" spans="2:13" ht="19.5" customHeight="1"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</row>
    <row r="44" spans="2:13" ht="19.5" customHeight="1">
      <c r="B44" s="414"/>
      <c r="C44" s="799" t="str">
        <f>IF(Home!E15="","","ลงชื่อ                                       ผู้สอน")</f>
        <v>ลงชื่อ                                       ผู้สอน</v>
      </c>
      <c r="D44" s="799"/>
      <c r="E44" s="799"/>
      <c r="F44" s="799"/>
      <c r="G44" s="414"/>
      <c r="H44" s="414" t="str">
        <f>IF(Home!E19="","","ลงชื่อ")</f>
        <v>ลงชื่อ</v>
      </c>
      <c r="I44" s="414"/>
      <c r="J44" s="414"/>
      <c r="K44" s="414"/>
      <c r="L44" s="414"/>
      <c r="M44" s="414"/>
    </row>
    <row r="45" spans="2:13" ht="19.5" customHeight="1">
      <c r="B45" s="414"/>
      <c r="C45" s="798" t="str">
        <f>IF(Home!E15="","","("&amp;Home!E15&amp;")")</f>
        <v>(นางสาวรอมละห์  สาอิ)</v>
      </c>
      <c r="D45" s="798"/>
      <c r="E45" s="798"/>
      <c r="F45" s="798"/>
      <c r="G45" s="414"/>
      <c r="H45" s="798" t="str">
        <f>IF(Home!E19="","","("&amp;Home!E19&amp;")")</f>
        <v>(นายกนก  จำปามูล)</v>
      </c>
      <c r="I45" s="798"/>
      <c r="J45" s="798"/>
      <c r="K45" s="798"/>
      <c r="L45" s="415"/>
      <c r="M45" s="414"/>
    </row>
    <row r="46" spans="2:13" ht="19.5" customHeight="1">
      <c r="B46" s="414"/>
      <c r="C46" s="797" t="str">
        <f>IF(Home!E15="","","ตำแหน่ง "&amp;Home!H14&amp;"โรงเรียน"&amp;Home!E3)</f>
        <v>ตำแหน่ง ครูโรงเรียนบ้านหนองขามนาดี</v>
      </c>
      <c r="D46" s="797"/>
      <c r="E46" s="797"/>
      <c r="F46" s="797"/>
      <c r="G46" s="797"/>
      <c r="H46" s="797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97"/>
      <c r="J46" s="797"/>
      <c r="K46" s="797"/>
      <c r="L46" s="797"/>
      <c r="M46" s="797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4" t="s">
        <v>316</v>
      </c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178"/>
      <c r="Q3" s="175"/>
      <c r="R3" s="175"/>
    </row>
    <row r="4" spans="1:18">
      <c r="A4" s="175"/>
      <c r="B4" s="178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1" t="s">
        <v>623</v>
      </c>
      <c r="I22" s="571"/>
      <c r="J22" s="571"/>
      <c r="K22" s="571"/>
      <c r="L22" s="571"/>
      <c r="M22" s="450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0"/>
      <c r="G23" s="450"/>
      <c r="H23" s="571" t="s">
        <v>625</v>
      </c>
      <c r="I23" s="571"/>
      <c r="J23" s="571"/>
      <c r="K23" s="571"/>
      <c r="L23" s="571"/>
      <c r="M23" s="450"/>
      <c r="N23" s="450"/>
      <c r="O23" s="450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1" t="s">
        <v>624</v>
      </c>
      <c r="I25" s="571"/>
      <c r="J25" s="571"/>
      <c r="K25" s="571"/>
      <c r="L25" s="571"/>
      <c r="M25" s="450"/>
      <c r="N25" s="450"/>
      <c r="O25" s="450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1"/>
      <c r="G26" s="571"/>
      <c r="H26" s="571"/>
      <c r="I26" s="571"/>
      <c r="J26" s="571"/>
      <c r="K26" s="571"/>
      <c r="L26" s="571"/>
      <c r="M26" s="571"/>
      <c r="N26" s="571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1" t="s">
        <v>624</v>
      </c>
      <c r="J28" s="571"/>
      <c r="K28" s="571"/>
      <c r="L28" s="571"/>
      <c r="M28" s="571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1"/>
      <c r="J29" s="571"/>
      <c r="K29" s="571"/>
      <c r="L29" s="571"/>
      <c r="M29" s="571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8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8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89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3"/>
      <c r="D47" s="803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5" customWidth="1"/>
    <col min="2" max="2" width="10.140625" style="536" hidden="1" customWidth="1"/>
    <col min="3" max="3" width="12.140625" style="537" customWidth="1"/>
    <col min="4" max="4" width="11.42578125" style="536" hidden="1" customWidth="1"/>
    <col min="5" max="5" width="22" style="535" customWidth="1"/>
    <col min="6" max="6" width="14.7109375" style="535" customWidth="1"/>
    <col min="7" max="7" width="17.5703125" style="535" customWidth="1"/>
    <col min="8" max="8" width="17.28515625" style="535" customWidth="1"/>
    <col min="9" max="9" width="56.28515625" style="535" customWidth="1"/>
    <col min="10" max="10" width="83.5703125" style="535" customWidth="1"/>
    <col min="11" max="16384" width="9.140625" style="535"/>
  </cols>
  <sheetData>
    <row r="1" spans="1:10" ht="37.5" customHeight="1"/>
    <row r="2" spans="1:10">
      <c r="A2" s="535" t="s">
        <v>575</v>
      </c>
      <c r="B2" s="536" t="s">
        <v>658</v>
      </c>
      <c r="C2" s="537" t="s">
        <v>665</v>
      </c>
      <c r="D2" s="536" t="s">
        <v>1582</v>
      </c>
      <c r="E2" s="535" t="s">
        <v>659</v>
      </c>
      <c r="F2" s="535" t="s">
        <v>74</v>
      </c>
      <c r="G2" s="535" t="s">
        <v>75</v>
      </c>
      <c r="H2" s="535" t="s">
        <v>54</v>
      </c>
      <c r="I2" s="535" t="s">
        <v>116</v>
      </c>
    </row>
    <row r="3" spans="1:10">
      <c r="A3" s="538">
        <v>1</v>
      </c>
      <c r="B3" s="536">
        <v>5710301</v>
      </c>
      <c r="C3" s="537" t="s">
        <v>1580</v>
      </c>
      <c r="D3" s="537" t="s">
        <v>1583</v>
      </c>
      <c r="E3" s="535" t="s">
        <v>1528</v>
      </c>
      <c r="F3" s="535" t="s">
        <v>1579</v>
      </c>
      <c r="G3" s="535" t="s">
        <v>1529</v>
      </c>
      <c r="H3" s="535" t="s">
        <v>1069</v>
      </c>
      <c r="I3" s="535" t="s">
        <v>1217</v>
      </c>
      <c r="J3" s="539" t="s">
        <v>1586</v>
      </c>
    </row>
    <row r="4" spans="1:10">
      <c r="A4" s="538">
        <v>2</v>
      </c>
      <c r="B4" s="536">
        <v>5704242</v>
      </c>
      <c r="C4" s="537" t="s">
        <v>1581</v>
      </c>
      <c r="D4" s="536">
        <v>81010191</v>
      </c>
      <c r="E4" s="535" t="s">
        <v>1400</v>
      </c>
      <c r="F4" s="535" t="s">
        <v>1401</v>
      </c>
      <c r="G4" s="535" t="s">
        <v>1401</v>
      </c>
      <c r="H4" s="535" t="s">
        <v>1069</v>
      </c>
      <c r="I4" s="535" t="s">
        <v>1217</v>
      </c>
      <c r="J4" s="539" t="s">
        <v>1587</v>
      </c>
    </row>
    <row r="5" spans="1:10">
      <c r="A5" s="538">
        <v>3</v>
      </c>
      <c r="B5" s="536">
        <v>5602133</v>
      </c>
      <c r="C5" s="543" t="s">
        <v>2218</v>
      </c>
      <c r="E5" s="535" t="s">
        <v>1065</v>
      </c>
      <c r="F5" s="535" t="s">
        <v>1067</v>
      </c>
      <c r="G5" s="535" t="s">
        <v>1068</v>
      </c>
      <c r="H5" s="535" t="s">
        <v>1069</v>
      </c>
      <c r="I5" s="535" t="s">
        <v>1066</v>
      </c>
    </row>
    <row r="6" spans="1:10">
      <c r="A6" s="538">
        <v>4</v>
      </c>
      <c r="B6" s="536">
        <v>5605175</v>
      </c>
      <c r="C6" s="537" t="s">
        <v>1584</v>
      </c>
      <c r="D6" s="536">
        <v>81010104</v>
      </c>
      <c r="E6" s="535" t="s">
        <v>1216</v>
      </c>
      <c r="F6" s="535" t="s">
        <v>1218</v>
      </c>
      <c r="G6" s="535" t="s">
        <v>1219</v>
      </c>
      <c r="H6" s="535" t="s">
        <v>1220</v>
      </c>
      <c r="I6" s="535" t="s">
        <v>1217</v>
      </c>
      <c r="J6" s="539" t="s">
        <v>1585</v>
      </c>
    </row>
    <row r="7" spans="1:10">
      <c r="A7" s="538">
        <v>5</v>
      </c>
      <c r="B7" s="536">
        <v>5710305</v>
      </c>
      <c r="C7" s="543" t="s">
        <v>2219</v>
      </c>
      <c r="E7" s="535" t="s">
        <v>1537</v>
      </c>
      <c r="G7" s="535" t="s">
        <v>1293</v>
      </c>
      <c r="H7" s="535" t="s">
        <v>725</v>
      </c>
      <c r="I7" s="535" t="s">
        <v>1538</v>
      </c>
    </row>
    <row r="8" spans="1:10">
      <c r="A8" s="538">
        <v>6</v>
      </c>
      <c r="B8" s="536">
        <v>5606186</v>
      </c>
      <c r="C8" s="543" t="s">
        <v>2220</v>
      </c>
      <c r="E8" s="535" t="s">
        <v>1246</v>
      </c>
      <c r="G8" s="535" t="s">
        <v>1247</v>
      </c>
      <c r="H8" s="535" t="s">
        <v>725</v>
      </c>
      <c r="I8" s="535" t="s">
        <v>1660</v>
      </c>
    </row>
    <row r="9" spans="1:10">
      <c r="A9" s="538">
        <v>7</v>
      </c>
      <c r="B9" s="536">
        <v>5606187</v>
      </c>
      <c r="C9" s="543" t="s">
        <v>2221</v>
      </c>
      <c r="E9" s="535" t="s">
        <v>1248</v>
      </c>
      <c r="G9" s="535" t="s">
        <v>1247</v>
      </c>
      <c r="H9" s="535" t="s">
        <v>725</v>
      </c>
      <c r="I9" s="535" t="s">
        <v>1660</v>
      </c>
    </row>
    <row r="10" spans="1:10">
      <c r="A10" s="538">
        <v>8</v>
      </c>
      <c r="B10" s="536">
        <v>5705253</v>
      </c>
      <c r="C10" s="543" t="s">
        <v>2222</v>
      </c>
      <c r="E10" s="535" t="s">
        <v>1430</v>
      </c>
      <c r="F10" s="535" t="s">
        <v>1247</v>
      </c>
      <c r="G10" s="535" t="s">
        <v>1247</v>
      </c>
      <c r="H10" s="535" t="s">
        <v>725</v>
      </c>
    </row>
    <row r="11" spans="1:10">
      <c r="A11" s="538">
        <v>9</v>
      </c>
      <c r="B11" s="536">
        <v>5407019</v>
      </c>
      <c r="C11" s="543" t="s">
        <v>2223</v>
      </c>
      <c r="E11" s="535" t="s">
        <v>722</v>
      </c>
      <c r="F11" s="535" t="s">
        <v>723</v>
      </c>
      <c r="G11" s="535" t="s">
        <v>724</v>
      </c>
      <c r="H11" s="535" t="s">
        <v>725</v>
      </c>
    </row>
    <row r="12" spans="1:10">
      <c r="A12" s="538">
        <v>10</v>
      </c>
      <c r="B12" s="536">
        <v>5602134</v>
      </c>
      <c r="C12" s="537" t="s">
        <v>1588</v>
      </c>
      <c r="D12" s="536">
        <v>71010049</v>
      </c>
      <c r="E12" s="535" t="s">
        <v>1070</v>
      </c>
      <c r="F12" s="535" t="s">
        <v>1072</v>
      </c>
      <c r="G12" s="535" t="s">
        <v>1073</v>
      </c>
      <c r="H12" s="535" t="s">
        <v>1074</v>
      </c>
      <c r="I12" s="535" t="s">
        <v>1071</v>
      </c>
      <c r="J12" s="539" t="s">
        <v>1589</v>
      </c>
    </row>
    <row r="13" spans="1:10">
      <c r="A13" s="538">
        <v>11</v>
      </c>
      <c r="B13" s="536">
        <v>5603138</v>
      </c>
      <c r="C13" s="537" t="s">
        <v>1592</v>
      </c>
      <c r="D13" s="536">
        <v>71020015</v>
      </c>
      <c r="E13" s="535" t="s">
        <v>1084</v>
      </c>
      <c r="F13" s="535" t="s">
        <v>1086</v>
      </c>
      <c r="G13" s="535" t="s">
        <v>1087</v>
      </c>
      <c r="H13" s="535" t="s">
        <v>1074</v>
      </c>
      <c r="I13" s="535" t="s">
        <v>1085</v>
      </c>
      <c r="J13" s="539" t="s">
        <v>1593</v>
      </c>
    </row>
    <row r="14" spans="1:10">
      <c r="A14" s="538">
        <v>12</v>
      </c>
      <c r="B14" s="536">
        <v>5801317</v>
      </c>
      <c r="C14" s="537" t="s">
        <v>1590</v>
      </c>
      <c r="D14" s="536">
        <v>71020028</v>
      </c>
      <c r="E14" s="535" t="s">
        <v>1567</v>
      </c>
      <c r="F14" s="535" t="s">
        <v>1568</v>
      </c>
      <c r="G14" s="535" t="s">
        <v>1087</v>
      </c>
      <c r="H14" s="535" t="s">
        <v>1074</v>
      </c>
      <c r="I14" s="535" t="s">
        <v>1085</v>
      </c>
      <c r="J14" s="539" t="s">
        <v>1591</v>
      </c>
    </row>
    <row r="15" spans="1:10">
      <c r="A15" s="538">
        <v>13</v>
      </c>
      <c r="B15" s="536">
        <v>5603149</v>
      </c>
      <c r="C15" s="537" t="s">
        <v>1594</v>
      </c>
      <c r="D15" s="536">
        <v>71020163</v>
      </c>
      <c r="E15" s="535" t="s">
        <v>1120</v>
      </c>
      <c r="F15" s="535" t="s">
        <v>1121</v>
      </c>
      <c r="G15" s="535" t="s">
        <v>1122</v>
      </c>
      <c r="H15" s="535" t="s">
        <v>1074</v>
      </c>
      <c r="I15" s="535" t="s">
        <v>1085</v>
      </c>
      <c r="J15" s="539" t="s">
        <v>1595</v>
      </c>
    </row>
    <row r="16" spans="1:10">
      <c r="A16" s="538">
        <v>14</v>
      </c>
      <c r="B16" s="536">
        <v>5605174</v>
      </c>
      <c r="C16" s="537" t="s">
        <v>1603</v>
      </c>
      <c r="D16" s="536">
        <v>46010179</v>
      </c>
      <c r="E16" s="535" t="s">
        <v>1205</v>
      </c>
      <c r="F16" s="535" t="s">
        <v>1206</v>
      </c>
      <c r="G16" s="535" t="s">
        <v>1207</v>
      </c>
      <c r="H16" s="535" t="s">
        <v>772</v>
      </c>
      <c r="I16" s="535" t="s">
        <v>919</v>
      </c>
      <c r="J16" s="539" t="s">
        <v>1604</v>
      </c>
    </row>
    <row r="17" spans="1:10">
      <c r="A17" s="538">
        <v>15</v>
      </c>
      <c r="B17" s="536">
        <v>5507091</v>
      </c>
      <c r="C17" s="537" t="s">
        <v>1601</v>
      </c>
      <c r="D17" s="536">
        <v>46010002</v>
      </c>
      <c r="E17" s="535" t="s">
        <v>918</v>
      </c>
      <c r="F17" s="535" t="s">
        <v>920</v>
      </c>
      <c r="G17" s="535" t="s">
        <v>731</v>
      </c>
      <c r="H17" s="535" t="s">
        <v>772</v>
      </c>
      <c r="I17" s="535" t="s">
        <v>919</v>
      </c>
      <c r="J17" s="539" t="s">
        <v>1602</v>
      </c>
    </row>
    <row r="18" spans="1:10">
      <c r="A18" s="538">
        <v>16</v>
      </c>
      <c r="B18" s="536">
        <v>5512122</v>
      </c>
      <c r="C18" s="537" t="s">
        <v>1605</v>
      </c>
      <c r="D18" s="536">
        <v>46010154</v>
      </c>
      <c r="E18" s="535" t="s">
        <v>1030</v>
      </c>
      <c r="F18" s="535" t="s">
        <v>1031</v>
      </c>
      <c r="G18" s="535" t="s">
        <v>1031</v>
      </c>
      <c r="H18" s="535" t="s">
        <v>772</v>
      </c>
      <c r="I18" s="535" t="s">
        <v>919</v>
      </c>
      <c r="J18" s="539" t="s">
        <v>1606</v>
      </c>
    </row>
    <row r="19" spans="1:10">
      <c r="A19" s="538">
        <v>17</v>
      </c>
      <c r="B19" s="536">
        <v>5511116</v>
      </c>
      <c r="C19" s="537" t="s">
        <v>1599</v>
      </c>
      <c r="D19" s="536">
        <v>46030054</v>
      </c>
      <c r="E19" s="535" t="s">
        <v>1006</v>
      </c>
      <c r="F19" s="535" t="s">
        <v>1008</v>
      </c>
      <c r="G19" s="535" t="s">
        <v>1009</v>
      </c>
      <c r="H19" s="535" t="s">
        <v>772</v>
      </c>
      <c r="I19" s="535" t="s">
        <v>1007</v>
      </c>
      <c r="J19" s="539" t="s">
        <v>1600</v>
      </c>
    </row>
    <row r="20" spans="1:10">
      <c r="A20" s="538">
        <v>18</v>
      </c>
      <c r="B20" s="536">
        <v>5410034</v>
      </c>
      <c r="C20" s="537" t="s">
        <v>1596</v>
      </c>
      <c r="D20" s="536">
        <v>46030170</v>
      </c>
      <c r="E20" s="535" t="s">
        <v>770</v>
      </c>
      <c r="F20" s="535" t="s">
        <v>1597</v>
      </c>
      <c r="G20" s="535" t="s">
        <v>771</v>
      </c>
      <c r="H20" s="535" t="s">
        <v>772</v>
      </c>
      <c r="I20" s="535" t="s">
        <v>1007</v>
      </c>
      <c r="J20" s="539" t="s">
        <v>1598</v>
      </c>
    </row>
    <row r="21" spans="1:10">
      <c r="A21" s="538">
        <v>19</v>
      </c>
      <c r="B21" s="536">
        <v>5603150</v>
      </c>
      <c r="C21" s="537" t="s">
        <v>1607</v>
      </c>
      <c r="D21" s="536">
        <v>62010125</v>
      </c>
      <c r="E21" s="535" t="s">
        <v>1120</v>
      </c>
      <c r="F21" s="535" t="s">
        <v>1124</v>
      </c>
      <c r="G21" s="535" t="s">
        <v>1125</v>
      </c>
      <c r="H21" s="535" t="s">
        <v>1126</v>
      </c>
      <c r="I21" s="535" t="s">
        <v>1123</v>
      </c>
      <c r="J21" s="539" t="s">
        <v>1608</v>
      </c>
    </row>
    <row r="22" spans="1:10">
      <c r="A22" s="538">
        <v>20</v>
      </c>
      <c r="B22" s="536">
        <v>5604158</v>
      </c>
      <c r="C22" s="537" t="s">
        <v>1609</v>
      </c>
      <c r="D22" s="536">
        <v>62010052</v>
      </c>
      <c r="E22" s="535" t="s">
        <v>1148</v>
      </c>
      <c r="F22" s="535" t="s">
        <v>1149</v>
      </c>
      <c r="G22" s="535" t="s">
        <v>1150</v>
      </c>
      <c r="H22" s="535" t="s">
        <v>1126</v>
      </c>
      <c r="I22" s="535" t="s">
        <v>1123</v>
      </c>
      <c r="J22" s="539" t="s">
        <v>1610</v>
      </c>
    </row>
    <row r="23" spans="1:10">
      <c r="A23" s="538">
        <v>21</v>
      </c>
      <c r="B23" s="536">
        <v>5610215</v>
      </c>
      <c r="C23" s="537" t="s">
        <v>1611</v>
      </c>
      <c r="D23" s="536">
        <v>62020198</v>
      </c>
      <c r="E23" s="535" t="s">
        <v>1327</v>
      </c>
      <c r="F23" s="535" t="s">
        <v>1329</v>
      </c>
      <c r="G23" s="535" t="s">
        <v>1330</v>
      </c>
      <c r="H23" s="535" t="s">
        <v>1126</v>
      </c>
      <c r="I23" s="535" t="s">
        <v>1328</v>
      </c>
      <c r="J23" s="539" t="s">
        <v>1612</v>
      </c>
    </row>
    <row r="24" spans="1:10">
      <c r="A24" s="538">
        <v>22</v>
      </c>
      <c r="B24" s="536">
        <v>5603145</v>
      </c>
      <c r="C24" s="537" t="s">
        <v>1615</v>
      </c>
      <c r="D24" s="536">
        <v>40010125</v>
      </c>
      <c r="E24" s="535" t="s">
        <v>1108</v>
      </c>
      <c r="F24" s="535" t="s">
        <v>1110</v>
      </c>
      <c r="G24" s="535" t="s">
        <v>1111</v>
      </c>
      <c r="H24" s="535" t="s">
        <v>947</v>
      </c>
      <c r="I24" s="535" t="s">
        <v>1109</v>
      </c>
      <c r="J24" s="539" t="s">
        <v>1616</v>
      </c>
    </row>
    <row r="25" spans="1:10">
      <c r="A25" s="538">
        <v>23</v>
      </c>
      <c r="B25" s="536">
        <v>5606193</v>
      </c>
      <c r="C25" s="537" t="s">
        <v>1613</v>
      </c>
      <c r="D25" s="536">
        <v>40010081</v>
      </c>
      <c r="E25" s="535" t="s">
        <v>1262</v>
      </c>
      <c r="F25" s="535" t="s">
        <v>1263</v>
      </c>
      <c r="G25" s="535" t="s">
        <v>1264</v>
      </c>
      <c r="H25" s="535" t="s">
        <v>947</v>
      </c>
      <c r="I25" s="535" t="s">
        <v>1109</v>
      </c>
      <c r="J25" s="539" t="s">
        <v>1614</v>
      </c>
    </row>
    <row r="26" spans="1:10">
      <c r="A26" s="538">
        <v>24</v>
      </c>
      <c r="B26" s="536">
        <v>5608212</v>
      </c>
      <c r="C26" s="537" t="s">
        <v>1617</v>
      </c>
      <c r="D26" s="536">
        <v>40020170</v>
      </c>
      <c r="E26" s="535" t="s">
        <v>1316</v>
      </c>
      <c r="F26" s="535" t="s">
        <v>1318</v>
      </c>
      <c r="G26" s="535" t="s">
        <v>1319</v>
      </c>
      <c r="H26" s="535" t="s">
        <v>947</v>
      </c>
      <c r="I26" s="535" t="s">
        <v>1317</v>
      </c>
      <c r="J26" s="539" t="s">
        <v>1618</v>
      </c>
    </row>
    <row r="27" spans="1:10">
      <c r="A27" s="538">
        <v>25</v>
      </c>
      <c r="B27" s="536">
        <v>5708288</v>
      </c>
      <c r="C27" s="537" t="s">
        <v>1619</v>
      </c>
      <c r="D27" s="536">
        <v>40040059</v>
      </c>
      <c r="E27" s="535" t="s">
        <v>1494</v>
      </c>
      <c r="F27" s="535" t="s">
        <v>1496</v>
      </c>
      <c r="G27" s="535" t="s">
        <v>1497</v>
      </c>
      <c r="H27" s="535" t="s">
        <v>947</v>
      </c>
      <c r="I27" s="535" t="s">
        <v>1495</v>
      </c>
      <c r="J27" s="539" t="s">
        <v>1620</v>
      </c>
    </row>
    <row r="28" spans="1:10">
      <c r="A28" s="538">
        <v>26</v>
      </c>
      <c r="B28" s="536">
        <v>5509098</v>
      </c>
      <c r="C28" s="537" t="s">
        <v>1621</v>
      </c>
      <c r="D28" s="536">
        <v>40050197</v>
      </c>
      <c r="E28" s="535" t="s">
        <v>943</v>
      </c>
      <c r="F28" s="535" t="s">
        <v>945</v>
      </c>
      <c r="G28" s="535" t="s">
        <v>946</v>
      </c>
      <c r="H28" s="535" t="s">
        <v>947</v>
      </c>
      <c r="I28" s="535" t="s">
        <v>944</v>
      </c>
      <c r="J28" s="539" t="s">
        <v>1622</v>
      </c>
    </row>
    <row r="29" spans="1:10">
      <c r="A29" s="538">
        <v>27</v>
      </c>
      <c r="B29" s="536">
        <v>5509096</v>
      </c>
      <c r="C29" s="537" t="s">
        <v>1623</v>
      </c>
      <c r="D29" s="536">
        <v>22010075</v>
      </c>
      <c r="E29" s="535" t="s">
        <v>935</v>
      </c>
      <c r="F29" s="535" t="s">
        <v>937</v>
      </c>
      <c r="G29" s="535" t="s">
        <v>938</v>
      </c>
      <c r="H29" s="535" t="s">
        <v>939</v>
      </c>
      <c r="I29" s="535" t="s">
        <v>936</v>
      </c>
      <c r="J29" s="539" t="s">
        <v>1624</v>
      </c>
    </row>
    <row r="30" spans="1:10">
      <c r="A30" s="538">
        <v>28</v>
      </c>
      <c r="B30" s="536">
        <v>5510102</v>
      </c>
      <c r="C30" s="537" t="s">
        <v>1627</v>
      </c>
      <c r="D30" s="536">
        <v>24020088</v>
      </c>
      <c r="E30" s="535" t="s">
        <v>960</v>
      </c>
      <c r="F30" s="535" t="s">
        <v>962</v>
      </c>
      <c r="G30" s="535" t="s">
        <v>963</v>
      </c>
      <c r="H30" s="535" t="s">
        <v>964</v>
      </c>
      <c r="I30" s="535" t="s">
        <v>961</v>
      </c>
      <c r="J30" s="539" t="s">
        <v>1628</v>
      </c>
    </row>
    <row r="31" spans="1:10">
      <c r="A31" s="538">
        <v>29</v>
      </c>
      <c r="B31" s="536">
        <v>5607207</v>
      </c>
      <c r="C31" s="537" t="s">
        <v>1625</v>
      </c>
      <c r="D31" s="536">
        <v>24020104</v>
      </c>
      <c r="E31" s="535" t="s">
        <v>1301</v>
      </c>
      <c r="F31" s="535" t="s">
        <v>1302</v>
      </c>
      <c r="G31" s="535" t="s">
        <v>963</v>
      </c>
      <c r="H31" s="535" t="s">
        <v>964</v>
      </c>
      <c r="I31" s="535" t="s">
        <v>961</v>
      </c>
      <c r="J31" s="539" t="s">
        <v>1626</v>
      </c>
    </row>
    <row r="32" spans="1:10" ht="15.75" customHeight="1">
      <c r="A32" s="538">
        <v>30</v>
      </c>
      <c r="B32" s="536">
        <v>5405009</v>
      </c>
      <c r="C32" s="537" t="s">
        <v>1634</v>
      </c>
      <c r="D32" s="536">
        <v>20010076</v>
      </c>
      <c r="E32" s="535" t="s">
        <v>689</v>
      </c>
      <c r="F32" s="535" t="s">
        <v>1633</v>
      </c>
      <c r="G32" s="535" t="s">
        <v>690</v>
      </c>
      <c r="H32" s="535" t="s">
        <v>691</v>
      </c>
      <c r="I32" s="535" t="s">
        <v>1140</v>
      </c>
      <c r="J32" s="539" t="s">
        <v>1635</v>
      </c>
    </row>
    <row r="33" spans="1:10">
      <c r="A33" s="538">
        <v>31</v>
      </c>
      <c r="B33" s="536">
        <v>5708289</v>
      </c>
      <c r="C33" s="537" t="s">
        <v>1636</v>
      </c>
      <c r="D33" s="536">
        <v>20010046</v>
      </c>
      <c r="E33" s="535" t="s">
        <v>1498</v>
      </c>
      <c r="F33" s="535" t="s">
        <v>1499</v>
      </c>
      <c r="G33" s="535" t="s">
        <v>690</v>
      </c>
      <c r="H33" s="535" t="s">
        <v>691</v>
      </c>
      <c r="I33" s="535" t="s">
        <v>1140</v>
      </c>
      <c r="J33" s="539" t="s">
        <v>1641</v>
      </c>
    </row>
    <row r="34" spans="1:10">
      <c r="A34" s="538">
        <v>32</v>
      </c>
      <c r="B34" s="536">
        <v>5604155</v>
      </c>
      <c r="C34" s="537" t="s">
        <v>1631</v>
      </c>
      <c r="D34" s="536">
        <v>20010016</v>
      </c>
      <c r="E34" s="535" t="s">
        <v>1139</v>
      </c>
      <c r="F34" s="535" t="s">
        <v>1141</v>
      </c>
      <c r="G34" s="535" t="s">
        <v>731</v>
      </c>
      <c r="H34" s="535" t="s">
        <v>691</v>
      </c>
      <c r="I34" s="535" t="s">
        <v>1140</v>
      </c>
      <c r="J34" s="539" t="s">
        <v>1632</v>
      </c>
    </row>
    <row r="35" spans="1:10">
      <c r="A35" s="538">
        <v>33</v>
      </c>
      <c r="B35" s="536">
        <v>5705247</v>
      </c>
      <c r="C35" s="537" t="s">
        <v>1629</v>
      </c>
      <c r="D35" s="536">
        <v>20010005</v>
      </c>
      <c r="E35" s="535" t="s">
        <v>1415</v>
      </c>
      <c r="F35" s="535" t="s">
        <v>1416</v>
      </c>
      <c r="G35" s="535" t="s">
        <v>1417</v>
      </c>
      <c r="H35" s="535" t="s">
        <v>691</v>
      </c>
      <c r="I35" s="535" t="s">
        <v>1140</v>
      </c>
      <c r="J35" s="539" t="s">
        <v>1630</v>
      </c>
    </row>
    <row r="36" spans="1:10">
      <c r="A36" s="538">
        <v>34</v>
      </c>
      <c r="B36" s="536">
        <v>5502044</v>
      </c>
      <c r="C36" s="537" t="s">
        <v>1637</v>
      </c>
      <c r="D36" s="536">
        <v>20030009</v>
      </c>
      <c r="E36" s="535" t="s">
        <v>799</v>
      </c>
      <c r="F36" s="535" t="s">
        <v>800</v>
      </c>
      <c r="G36" s="535" t="s">
        <v>801</v>
      </c>
      <c r="H36" s="535" t="s">
        <v>691</v>
      </c>
      <c r="I36" s="535" t="s">
        <v>1461</v>
      </c>
      <c r="J36" s="539" t="s">
        <v>1638</v>
      </c>
    </row>
    <row r="37" spans="1:10">
      <c r="A37" s="538">
        <v>35</v>
      </c>
      <c r="B37" s="536">
        <v>5706275</v>
      </c>
      <c r="C37" s="537" t="s">
        <v>1639</v>
      </c>
      <c r="D37" s="536">
        <v>20030056</v>
      </c>
      <c r="E37" s="535" t="s">
        <v>690</v>
      </c>
      <c r="F37" s="535" t="s">
        <v>1462</v>
      </c>
      <c r="G37" s="535" t="s">
        <v>1463</v>
      </c>
      <c r="H37" s="535" t="s">
        <v>691</v>
      </c>
      <c r="I37" s="535" t="s">
        <v>1461</v>
      </c>
      <c r="J37" s="539" t="s">
        <v>1640</v>
      </c>
    </row>
    <row r="38" spans="1:10">
      <c r="A38" s="538">
        <v>36</v>
      </c>
      <c r="B38" s="536">
        <v>5612219</v>
      </c>
      <c r="C38" s="537" t="s">
        <v>1642</v>
      </c>
      <c r="D38" s="536">
        <v>36010241</v>
      </c>
      <c r="E38" s="535" t="s">
        <v>1341</v>
      </c>
      <c r="F38" s="535" t="s">
        <v>1103</v>
      </c>
      <c r="G38" s="535" t="s">
        <v>1343</v>
      </c>
      <c r="H38" s="535" t="s">
        <v>824</v>
      </c>
      <c r="I38" s="535" t="s">
        <v>1342</v>
      </c>
      <c r="J38" s="539" t="s">
        <v>1643</v>
      </c>
    </row>
    <row r="39" spans="1:10">
      <c r="A39" s="538">
        <v>37</v>
      </c>
      <c r="B39" s="536">
        <v>5802319</v>
      </c>
      <c r="C39" s="537" t="s">
        <v>1644</v>
      </c>
      <c r="D39" s="536">
        <v>36010234</v>
      </c>
      <c r="E39" s="535" t="s">
        <v>1572</v>
      </c>
      <c r="F39" s="535" t="s">
        <v>1343</v>
      </c>
      <c r="G39" s="535" t="s">
        <v>1343</v>
      </c>
      <c r="H39" s="535" t="s">
        <v>824</v>
      </c>
      <c r="I39" s="535" t="s">
        <v>1342</v>
      </c>
      <c r="J39" s="539" t="s">
        <v>1645</v>
      </c>
    </row>
    <row r="40" spans="1:10">
      <c r="A40" s="538">
        <v>38</v>
      </c>
      <c r="B40" s="536">
        <v>5503054</v>
      </c>
      <c r="C40" s="537" t="s">
        <v>1646</v>
      </c>
      <c r="D40" s="536">
        <v>36020045</v>
      </c>
      <c r="E40" s="535" t="s">
        <v>821</v>
      </c>
      <c r="F40" s="535" t="s">
        <v>822</v>
      </c>
      <c r="G40" s="535" t="s">
        <v>823</v>
      </c>
      <c r="H40" s="535" t="s">
        <v>824</v>
      </c>
      <c r="I40" s="535" t="s">
        <v>1044</v>
      </c>
      <c r="J40" s="539" t="s">
        <v>1647</v>
      </c>
    </row>
    <row r="41" spans="1:10">
      <c r="A41" s="538">
        <v>39</v>
      </c>
      <c r="B41" s="536">
        <v>5503055</v>
      </c>
      <c r="C41" s="537" t="s">
        <v>1648</v>
      </c>
      <c r="D41" s="536">
        <v>36020047</v>
      </c>
      <c r="E41" s="535" t="s">
        <v>825</v>
      </c>
      <c r="F41" s="535" t="s">
        <v>826</v>
      </c>
      <c r="G41" s="535" t="s">
        <v>823</v>
      </c>
      <c r="H41" s="535" t="s">
        <v>824</v>
      </c>
      <c r="I41" s="535" t="s">
        <v>1044</v>
      </c>
      <c r="J41" s="539" t="s">
        <v>1649</v>
      </c>
    </row>
    <row r="42" spans="1:10">
      <c r="A42" s="538">
        <v>40</v>
      </c>
      <c r="B42" s="536">
        <v>5603137</v>
      </c>
      <c r="C42" s="537" t="s">
        <v>1652</v>
      </c>
      <c r="D42" s="536">
        <v>36020022</v>
      </c>
      <c r="E42" s="535" t="s">
        <v>1082</v>
      </c>
      <c r="F42" s="535" t="s">
        <v>1083</v>
      </c>
      <c r="G42" s="535" t="s">
        <v>823</v>
      </c>
      <c r="H42" s="535" t="s">
        <v>824</v>
      </c>
      <c r="I42" s="535" t="s">
        <v>1044</v>
      </c>
      <c r="J42" s="539" t="s">
        <v>1653</v>
      </c>
    </row>
    <row r="43" spans="1:10">
      <c r="A43" s="538">
        <v>41</v>
      </c>
      <c r="B43" s="536">
        <v>5601127</v>
      </c>
      <c r="C43" s="537" t="s">
        <v>1654</v>
      </c>
      <c r="D43" s="536">
        <v>36020147</v>
      </c>
      <c r="E43" s="535" t="s">
        <v>1043</v>
      </c>
      <c r="F43" s="535" t="s">
        <v>1045</v>
      </c>
      <c r="G43" s="535" t="s">
        <v>1046</v>
      </c>
      <c r="H43" s="535" t="s">
        <v>824</v>
      </c>
      <c r="I43" s="535" t="s">
        <v>1044</v>
      </c>
      <c r="J43" s="539" t="s">
        <v>1655</v>
      </c>
    </row>
    <row r="44" spans="1:10">
      <c r="A44" s="538">
        <v>42</v>
      </c>
      <c r="B44" s="536">
        <v>5703232</v>
      </c>
      <c r="C44" s="537" t="s">
        <v>1650</v>
      </c>
      <c r="D44" s="536">
        <v>36020072</v>
      </c>
      <c r="E44" s="535" t="s">
        <v>1373</v>
      </c>
      <c r="F44" s="535" t="s">
        <v>1374</v>
      </c>
      <c r="G44" s="535" t="s">
        <v>1046</v>
      </c>
      <c r="H44" s="535" t="s">
        <v>824</v>
      </c>
      <c r="I44" s="535" t="s">
        <v>1044</v>
      </c>
      <c r="J44" s="539" t="s">
        <v>1651</v>
      </c>
    </row>
    <row r="45" spans="1:10">
      <c r="A45" s="538">
        <v>43</v>
      </c>
      <c r="B45" s="536">
        <v>5506078</v>
      </c>
      <c r="C45" s="537" t="s">
        <v>1658</v>
      </c>
      <c r="D45" s="536">
        <v>86020046</v>
      </c>
      <c r="E45" s="535" t="s">
        <v>874</v>
      </c>
      <c r="F45" s="535" t="s">
        <v>875</v>
      </c>
      <c r="G45" s="535" t="s">
        <v>876</v>
      </c>
      <c r="H45" s="535" t="s">
        <v>877</v>
      </c>
      <c r="I45" s="535" t="s">
        <v>1159</v>
      </c>
      <c r="J45" s="539" t="s">
        <v>1659</v>
      </c>
    </row>
    <row r="46" spans="1:10">
      <c r="A46" s="538">
        <v>44</v>
      </c>
      <c r="B46" s="536">
        <v>5604161</v>
      </c>
      <c r="C46" s="537" t="s">
        <v>1656</v>
      </c>
      <c r="D46" s="536">
        <v>86020081</v>
      </c>
      <c r="E46" s="535" t="s">
        <v>1158</v>
      </c>
      <c r="F46" s="535" t="s">
        <v>1160</v>
      </c>
      <c r="G46" s="535" t="s">
        <v>1161</v>
      </c>
      <c r="H46" s="535" t="s">
        <v>877</v>
      </c>
      <c r="I46" s="535" t="s">
        <v>1159</v>
      </c>
      <c r="J46" s="539" t="s">
        <v>1657</v>
      </c>
    </row>
    <row r="47" spans="1:10">
      <c r="A47" s="538">
        <v>45</v>
      </c>
      <c r="B47" s="536">
        <v>5702227</v>
      </c>
      <c r="C47" s="537" t="s">
        <v>1663</v>
      </c>
      <c r="D47" s="536">
        <v>57020152</v>
      </c>
      <c r="E47" s="535" t="s">
        <v>1361</v>
      </c>
      <c r="F47" s="535" t="s">
        <v>1002</v>
      </c>
      <c r="G47" s="535" t="s">
        <v>1362</v>
      </c>
      <c r="H47" s="535" t="s">
        <v>729</v>
      </c>
      <c r="I47" s="535" t="s">
        <v>1226</v>
      </c>
      <c r="J47" s="539" t="s">
        <v>1664</v>
      </c>
    </row>
    <row r="48" spans="1:10">
      <c r="A48" s="538">
        <v>46</v>
      </c>
      <c r="B48" s="536">
        <v>5605177</v>
      </c>
      <c r="C48" s="537" t="s">
        <v>1661</v>
      </c>
      <c r="D48" s="536">
        <v>57020183</v>
      </c>
      <c r="E48" s="535" t="s">
        <v>1225</v>
      </c>
      <c r="F48" s="535" t="s">
        <v>1227</v>
      </c>
      <c r="G48" s="535" t="s">
        <v>1228</v>
      </c>
      <c r="H48" s="535" t="s">
        <v>729</v>
      </c>
      <c r="I48" s="535" t="s">
        <v>1226</v>
      </c>
      <c r="J48" s="539" t="s">
        <v>1662</v>
      </c>
    </row>
    <row r="49" spans="1:10">
      <c r="A49" s="538">
        <v>47</v>
      </c>
      <c r="B49" s="536">
        <v>5511119</v>
      </c>
      <c r="C49" s="537" t="s">
        <v>1669</v>
      </c>
      <c r="D49" s="536">
        <v>57030022</v>
      </c>
      <c r="E49" s="535" t="s">
        <v>1018</v>
      </c>
      <c r="F49" s="535" t="s">
        <v>886</v>
      </c>
      <c r="G49" s="535" t="s">
        <v>1020</v>
      </c>
      <c r="H49" s="535" t="s">
        <v>729</v>
      </c>
      <c r="I49" s="535" t="s">
        <v>1019</v>
      </c>
      <c r="J49" s="539" t="s">
        <v>1670</v>
      </c>
    </row>
    <row r="50" spans="1:10">
      <c r="A50" s="538">
        <v>48</v>
      </c>
      <c r="B50" s="536">
        <v>5605170</v>
      </c>
      <c r="C50" s="537" t="s">
        <v>1667</v>
      </c>
      <c r="D50" s="536">
        <v>57030024</v>
      </c>
      <c r="E50" s="535" t="s">
        <v>1193</v>
      </c>
      <c r="F50" s="535" t="s">
        <v>1194</v>
      </c>
      <c r="G50" s="535" t="s">
        <v>1020</v>
      </c>
      <c r="H50" s="535" t="s">
        <v>729</v>
      </c>
      <c r="I50" s="535" t="s">
        <v>1019</v>
      </c>
      <c r="J50" s="539" t="s">
        <v>1668</v>
      </c>
    </row>
    <row r="51" spans="1:10">
      <c r="A51" s="538">
        <v>49</v>
      </c>
      <c r="B51" s="536">
        <v>5705256</v>
      </c>
      <c r="C51" s="537" t="s">
        <v>1665</v>
      </c>
      <c r="D51" s="536">
        <v>57030030</v>
      </c>
      <c r="E51" s="535" t="s">
        <v>1437</v>
      </c>
      <c r="F51" s="535" t="s">
        <v>1194</v>
      </c>
      <c r="G51" s="535" t="s">
        <v>1020</v>
      </c>
      <c r="H51" s="535" t="s">
        <v>729</v>
      </c>
      <c r="I51" s="535" t="s">
        <v>1019</v>
      </c>
      <c r="J51" s="539" t="s">
        <v>1666</v>
      </c>
    </row>
    <row r="52" spans="1:10">
      <c r="A52" s="538">
        <v>50</v>
      </c>
      <c r="B52" s="536">
        <v>5407020</v>
      </c>
      <c r="C52" s="537" t="s">
        <v>1673</v>
      </c>
      <c r="D52" s="536">
        <v>57040035</v>
      </c>
      <c r="E52" s="535" t="s">
        <v>726</v>
      </c>
      <c r="F52" s="535" t="s">
        <v>727</v>
      </c>
      <c r="G52" s="535" t="s">
        <v>728</v>
      </c>
      <c r="H52" s="535" t="s">
        <v>729</v>
      </c>
      <c r="I52" s="535" t="s">
        <v>1364</v>
      </c>
      <c r="J52" s="539" t="s">
        <v>1674</v>
      </c>
    </row>
    <row r="53" spans="1:10">
      <c r="A53" s="538">
        <v>51</v>
      </c>
      <c r="B53" s="536">
        <v>5703228</v>
      </c>
      <c r="C53" s="537" t="s">
        <v>1671</v>
      </c>
      <c r="D53" s="536">
        <v>57040009</v>
      </c>
      <c r="E53" s="535" t="s">
        <v>1363</v>
      </c>
      <c r="F53" s="535" t="s">
        <v>1365</v>
      </c>
      <c r="G53" s="535" t="s">
        <v>728</v>
      </c>
      <c r="H53" s="535" t="s">
        <v>729</v>
      </c>
      <c r="I53" s="535" t="s">
        <v>1364</v>
      </c>
      <c r="J53" s="539" t="s">
        <v>1672</v>
      </c>
    </row>
    <row r="54" spans="1:10">
      <c r="A54" s="538">
        <v>52</v>
      </c>
      <c r="B54" s="536">
        <v>5708291</v>
      </c>
      <c r="C54" s="537" t="s">
        <v>1677</v>
      </c>
      <c r="D54" s="536">
        <v>57040065</v>
      </c>
      <c r="E54" s="535" t="s">
        <v>1501</v>
      </c>
      <c r="F54" s="535" t="s">
        <v>1502</v>
      </c>
      <c r="G54" s="535" t="s">
        <v>1503</v>
      </c>
      <c r="H54" s="535" t="s">
        <v>729</v>
      </c>
      <c r="I54" s="535" t="s">
        <v>1364</v>
      </c>
      <c r="J54" s="539" t="s">
        <v>1678</v>
      </c>
    </row>
    <row r="55" spans="1:10">
      <c r="A55" s="538">
        <v>53</v>
      </c>
      <c r="B55" s="536">
        <v>5410032</v>
      </c>
      <c r="C55" s="537" t="s">
        <v>1675</v>
      </c>
      <c r="D55" s="536">
        <v>57040120</v>
      </c>
      <c r="E55" s="535" t="s">
        <v>766</v>
      </c>
      <c r="F55" s="535" t="s">
        <v>670</v>
      </c>
      <c r="G55" s="535" t="s">
        <v>767</v>
      </c>
      <c r="H55" s="535" t="s">
        <v>729</v>
      </c>
      <c r="I55" s="535" t="s">
        <v>1364</v>
      </c>
      <c r="J55" s="539" t="s">
        <v>1676</v>
      </c>
    </row>
    <row r="56" spans="1:10">
      <c r="A56" s="538">
        <v>54</v>
      </c>
      <c r="B56" s="536">
        <v>5710298</v>
      </c>
      <c r="C56" s="537" t="s">
        <v>1679</v>
      </c>
      <c r="D56" s="536">
        <v>50010026</v>
      </c>
      <c r="E56" s="535" t="s">
        <v>1520</v>
      </c>
      <c r="F56" s="535" t="s">
        <v>1522</v>
      </c>
      <c r="G56" s="535" t="s">
        <v>1523</v>
      </c>
      <c r="H56" s="535" t="s">
        <v>754</v>
      </c>
      <c r="I56" s="535" t="s">
        <v>1521</v>
      </c>
      <c r="J56" s="539" t="s">
        <v>1680</v>
      </c>
    </row>
    <row r="57" spans="1:10">
      <c r="A57" s="538">
        <v>55</v>
      </c>
      <c r="B57" s="536">
        <v>5505074</v>
      </c>
      <c r="C57" s="537" t="s">
        <v>1681</v>
      </c>
      <c r="D57" s="536">
        <v>50020151</v>
      </c>
      <c r="E57" s="535" t="s">
        <v>857</v>
      </c>
      <c r="F57" s="535" t="s">
        <v>859</v>
      </c>
      <c r="G57" s="535" t="s">
        <v>860</v>
      </c>
      <c r="H57" s="535" t="s">
        <v>754</v>
      </c>
      <c r="I57" s="535" t="s">
        <v>2208</v>
      </c>
      <c r="J57" s="539" t="s">
        <v>1682</v>
      </c>
    </row>
    <row r="58" spans="1:10">
      <c r="A58" s="538">
        <v>56</v>
      </c>
      <c r="B58" s="536">
        <v>5506076</v>
      </c>
      <c r="C58" s="537" t="s">
        <v>1689</v>
      </c>
      <c r="D58" s="536">
        <v>50030031</v>
      </c>
      <c r="E58" s="535" t="s">
        <v>866</v>
      </c>
      <c r="F58" s="535" t="s">
        <v>867</v>
      </c>
      <c r="G58" s="535" t="s">
        <v>868</v>
      </c>
      <c r="H58" s="535" t="s">
        <v>754</v>
      </c>
      <c r="I58" s="535" t="s">
        <v>949</v>
      </c>
      <c r="J58" s="539" t="s">
        <v>1690</v>
      </c>
    </row>
    <row r="59" spans="1:10">
      <c r="A59" s="538">
        <v>58</v>
      </c>
      <c r="B59" s="536">
        <v>5510099</v>
      </c>
      <c r="C59" s="537" t="s">
        <v>1691</v>
      </c>
      <c r="D59" s="536">
        <v>50030071</v>
      </c>
      <c r="E59" s="535" t="s">
        <v>948</v>
      </c>
      <c r="F59" s="535" t="s">
        <v>950</v>
      </c>
      <c r="G59" s="535" t="s">
        <v>951</v>
      </c>
      <c r="H59" s="535" t="s">
        <v>754</v>
      </c>
      <c r="I59" s="535" t="s">
        <v>949</v>
      </c>
      <c r="J59" s="539" t="s">
        <v>1692</v>
      </c>
    </row>
    <row r="60" spans="1:10">
      <c r="A60" s="538">
        <v>57</v>
      </c>
      <c r="B60" s="536">
        <v>5502047</v>
      </c>
      <c r="C60" s="537" t="s">
        <v>1693</v>
      </c>
      <c r="D60" s="536">
        <v>50030117</v>
      </c>
      <c r="E60" s="535" t="s">
        <v>804</v>
      </c>
      <c r="F60" s="535" t="s">
        <v>806</v>
      </c>
      <c r="G60" s="535" t="s">
        <v>807</v>
      </c>
      <c r="H60" s="535" t="s">
        <v>754</v>
      </c>
      <c r="I60" s="535" t="s">
        <v>949</v>
      </c>
      <c r="J60" s="539" t="s">
        <v>1694</v>
      </c>
    </row>
    <row r="61" spans="1:10">
      <c r="A61" s="538">
        <v>59</v>
      </c>
      <c r="B61" s="536">
        <v>5706277</v>
      </c>
      <c r="C61" s="537" t="s">
        <v>1683</v>
      </c>
      <c r="D61" s="536">
        <v>50040041</v>
      </c>
      <c r="E61" s="535" t="s">
        <v>1466</v>
      </c>
      <c r="F61" s="535" t="s">
        <v>1468</v>
      </c>
      <c r="G61" s="535" t="s">
        <v>1469</v>
      </c>
      <c r="H61" s="535" t="s">
        <v>754</v>
      </c>
      <c r="I61" s="535" t="s">
        <v>1467</v>
      </c>
      <c r="J61" s="539" t="s">
        <v>1684</v>
      </c>
    </row>
    <row r="62" spans="1:10">
      <c r="A62" s="538">
        <v>60</v>
      </c>
      <c r="B62" s="536">
        <v>5708290</v>
      </c>
      <c r="C62" s="537" t="s">
        <v>1685</v>
      </c>
      <c r="D62" s="536">
        <v>50040058</v>
      </c>
      <c r="E62" s="535" t="s">
        <v>1484</v>
      </c>
      <c r="F62" s="535" t="s">
        <v>1500</v>
      </c>
      <c r="G62" s="535" t="s">
        <v>1500</v>
      </c>
      <c r="H62" s="535" t="s">
        <v>754</v>
      </c>
      <c r="I62" s="535" t="s">
        <v>1467</v>
      </c>
      <c r="J62" s="539" t="s">
        <v>1686</v>
      </c>
    </row>
    <row r="63" spans="1:10">
      <c r="A63" s="538">
        <v>61</v>
      </c>
      <c r="B63" s="536">
        <v>5710299</v>
      </c>
      <c r="C63" s="537" t="s">
        <v>1687</v>
      </c>
      <c r="D63" s="536">
        <v>50040089</v>
      </c>
      <c r="E63" s="535" t="s">
        <v>1524</v>
      </c>
      <c r="F63" s="535" t="s">
        <v>1525</v>
      </c>
      <c r="G63" s="535" t="s">
        <v>1500</v>
      </c>
      <c r="H63" s="535" t="s">
        <v>754</v>
      </c>
      <c r="I63" s="535" t="s">
        <v>1467</v>
      </c>
      <c r="J63" s="539" t="s">
        <v>1688</v>
      </c>
    </row>
    <row r="64" spans="1:10">
      <c r="A64" s="538">
        <v>63</v>
      </c>
      <c r="B64" s="536">
        <v>5607203</v>
      </c>
      <c r="C64" s="537" t="s">
        <v>1695</v>
      </c>
      <c r="D64" s="536">
        <v>50050188</v>
      </c>
      <c r="E64" s="535" t="s">
        <v>1288</v>
      </c>
      <c r="F64" s="535" t="s">
        <v>1289</v>
      </c>
      <c r="G64" s="535" t="s">
        <v>1290</v>
      </c>
      <c r="H64" s="535" t="s">
        <v>754</v>
      </c>
      <c r="I64" s="535" t="s">
        <v>1277</v>
      </c>
      <c r="J64" s="539" t="s">
        <v>1696</v>
      </c>
    </row>
    <row r="65" spans="1:10">
      <c r="A65" s="538">
        <v>62</v>
      </c>
      <c r="B65" s="536">
        <v>5409028</v>
      </c>
      <c r="C65" s="537" t="s">
        <v>1699</v>
      </c>
      <c r="D65" s="536">
        <v>50050227</v>
      </c>
      <c r="E65" s="535" t="s">
        <v>751</v>
      </c>
      <c r="F65" s="535" t="s">
        <v>753</v>
      </c>
      <c r="G65" s="535" t="s">
        <v>753</v>
      </c>
      <c r="H65" s="535" t="s">
        <v>754</v>
      </c>
      <c r="I65" s="535" t="s">
        <v>1277</v>
      </c>
      <c r="J65" s="539" t="s">
        <v>1700</v>
      </c>
    </row>
    <row r="66" spans="1:10">
      <c r="A66" s="538">
        <v>64</v>
      </c>
      <c r="B66" s="536">
        <v>5607198</v>
      </c>
      <c r="C66" s="537" t="s">
        <v>1697</v>
      </c>
      <c r="D66" s="536">
        <v>50050221</v>
      </c>
      <c r="E66" s="535" t="s">
        <v>1276</v>
      </c>
      <c r="F66" s="535" t="s">
        <v>753</v>
      </c>
      <c r="G66" s="535" t="s">
        <v>753</v>
      </c>
      <c r="H66" s="535" t="s">
        <v>754</v>
      </c>
      <c r="I66" s="535" t="s">
        <v>1277</v>
      </c>
      <c r="J66" s="539" t="s">
        <v>1698</v>
      </c>
    </row>
    <row r="67" spans="1:10">
      <c r="A67" s="538">
        <v>65</v>
      </c>
      <c r="B67" s="536">
        <v>5509097</v>
      </c>
      <c r="C67" s="537" t="s">
        <v>1701</v>
      </c>
      <c r="D67" s="536">
        <v>50050112</v>
      </c>
      <c r="E67" s="535" t="s">
        <v>940</v>
      </c>
      <c r="F67" s="535" t="s">
        <v>1315</v>
      </c>
      <c r="G67" s="535" t="s">
        <v>942</v>
      </c>
      <c r="H67" s="535" t="s">
        <v>754</v>
      </c>
      <c r="I67" s="535" t="s">
        <v>941</v>
      </c>
      <c r="J67" s="539" t="s">
        <v>1702</v>
      </c>
    </row>
    <row r="68" spans="1:10">
      <c r="A68" s="538">
        <v>66</v>
      </c>
      <c r="B68" s="536">
        <v>5608211</v>
      </c>
      <c r="C68" s="537" t="s">
        <v>1703</v>
      </c>
      <c r="D68" s="536">
        <v>50050116</v>
      </c>
      <c r="E68" s="535" t="s">
        <v>1314</v>
      </c>
      <c r="F68" s="535" t="s">
        <v>1315</v>
      </c>
      <c r="G68" s="535" t="s">
        <v>942</v>
      </c>
      <c r="H68" s="535" t="s">
        <v>754</v>
      </c>
      <c r="I68" s="535" t="s">
        <v>941</v>
      </c>
      <c r="J68" s="539" t="s">
        <v>1704</v>
      </c>
    </row>
    <row r="69" spans="1:10">
      <c r="A69" s="538">
        <v>67</v>
      </c>
      <c r="B69" s="536">
        <v>5711310</v>
      </c>
      <c r="C69" s="537" t="s">
        <v>1705</v>
      </c>
      <c r="D69" s="536">
        <v>50050052</v>
      </c>
      <c r="E69" s="535" t="s">
        <v>1550</v>
      </c>
      <c r="F69" s="535" t="s">
        <v>1551</v>
      </c>
      <c r="G69" s="535" t="s">
        <v>942</v>
      </c>
      <c r="H69" s="535" t="s">
        <v>754</v>
      </c>
      <c r="I69" s="535" t="s">
        <v>941</v>
      </c>
      <c r="J69" s="539" t="s">
        <v>1706</v>
      </c>
    </row>
    <row r="70" spans="1:10">
      <c r="A70" s="538">
        <v>68</v>
      </c>
      <c r="B70" s="536">
        <v>5503053</v>
      </c>
      <c r="C70" s="543" t="s">
        <v>2224</v>
      </c>
      <c r="E70" s="535" t="s">
        <v>818</v>
      </c>
      <c r="F70" s="535" t="s">
        <v>819</v>
      </c>
      <c r="G70" s="535" t="s">
        <v>820</v>
      </c>
      <c r="H70" s="535" t="s">
        <v>754</v>
      </c>
    </row>
    <row r="71" spans="1:10">
      <c r="A71" s="538">
        <v>70</v>
      </c>
      <c r="B71" s="536">
        <v>5703239</v>
      </c>
      <c r="C71" s="537" t="s">
        <v>1713</v>
      </c>
      <c r="D71" s="536">
        <v>92010148</v>
      </c>
      <c r="E71" s="535" t="s">
        <v>1392</v>
      </c>
      <c r="F71" s="535" t="s">
        <v>1393</v>
      </c>
      <c r="G71" s="535" t="s">
        <v>1394</v>
      </c>
      <c r="H71" s="535" t="s">
        <v>668</v>
      </c>
      <c r="I71" s="535" t="s">
        <v>1187</v>
      </c>
      <c r="J71" s="539" t="s">
        <v>1714</v>
      </c>
    </row>
    <row r="72" spans="1:10">
      <c r="A72" s="538">
        <v>69</v>
      </c>
      <c r="B72" s="536">
        <v>5405003</v>
      </c>
      <c r="C72" s="537" t="s">
        <v>1711</v>
      </c>
      <c r="D72" s="536">
        <v>92010100</v>
      </c>
      <c r="E72" s="535" t="s">
        <v>666</v>
      </c>
      <c r="F72" s="535" t="s">
        <v>670</v>
      </c>
      <c r="G72" s="535" t="s">
        <v>667</v>
      </c>
      <c r="H72" s="535" t="s">
        <v>668</v>
      </c>
      <c r="I72" s="535" t="s">
        <v>1187</v>
      </c>
      <c r="J72" s="539" t="s">
        <v>1712</v>
      </c>
    </row>
    <row r="73" spans="1:10">
      <c r="A73" s="538">
        <v>71</v>
      </c>
      <c r="B73" s="536">
        <v>5605168</v>
      </c>
      <c r="C73" s="537" t="s">
        <v>1709</v>
      </c>
      <c r="D73" s="536">
        <v>92010067</v>
      </c>
      <c r="E73" s="535" t="s">
        <v>1186</v>
      </c>
      <c r="F73" s="535" t="s">
        <v>1188</v>
      </c>
      <c r="G73" s="535" t="s">
        <v>1189</v>
      </c>
      <c r="H73" s="535" t="s">
        <v>668</v>
      </c>
      <c r="I73" s="535" t="s">
        <v>1187</v>
      </c>
      <c r="J73" s="539" t="s">
        <v>1710</v>
      </c>
    </row>
    <row r="74" spans="1:10">
      <c r="A74" s="538">
        <v>72</v>
      </c>
      <c r="B74" s="536">
        <v>5607202</v>
      </c>
      <c r="C74" s="537" t="s">
        <v>1707</v>
      </c>
      <c r="D74" s="536">
        <v>92010088</v>
      </c>
      <c r="E74" s="535" t="s">
        <v>1287</v>
      </c>
      <c r="F74" s="535" t="s">
        <v>1189</v>
      </c>
      <c r="G74" s="535" t="s">
        <v>1189</v>
      </c>
      <c r="H74" s="535" t="s">
        <v>668</v>
      </c>
      <c r="I74" s="535" t="s">
        <v>1187</v>
      </c>
      <c r="J74" s="539" t="s">
        <v>1708</v>
      </c>
    </row>
    <row r="75" spans="1:10">
      <c r="A75" s="538">
        <v>75</v>
      </c>
      <c r="B75" s="536">
        <v>5509095</v>
      </c>
      <c r="C75" s="537" t="s">
        <v>1715</v>
      </c>
      <c r="D75" s="536">
        <v>63020036</v>
      </c>
      <c r="E75" s="535" t="s">
        <v>931</v>
      </c>
      <c r="F75" s="535" t="s">
        <v>933</v>
      </c>
      <c r="G75" s="535" t="s">
        <v>934</v>
      </c>
      <c r="H75" s="535" t="s">
        <v>700</v>
      </c>
      <c r="I75" s="535" t="s">
        <v>932</v>
      </c>
      <c r="J75" s="539" t="s">
        <v>1716</v>
      </c>
    </row>
    <row r="76" spans="1:10">
      <c r="A76" s="538">
        <v>73</v>
      </c>
      <c r="B76" s="536">
        <v>5405011</v>
      </c>
      <c r="C76" s="537" t="s">
        <v>1719</v>
      </c>
      <c r="D76" s="536">
        <v>63020086</v>
      </c>
      <c r="E76" s="535" t="s">
        <v>696</v>
      </c>
      <c r="F76" s="535" t="s">
        <v>698</v>
      </c>
      <c r="G76" s="535" t="s">
        <v>699</v>
      </c>
      <c r="H76" s="535" t="s">
        <v>700</v>
      </c>
      <c r="I76" s="535" t="s">
        <v>932</v>
      </c>
      <c r="J76" s="539" t="s">
        <v>1720</v>
      </c>
    </row>
    <row r="77" spans="1:10">
      <c r="A77" s="538">
        <v>74</v>
      </c>
      <c r="B77" s="536">
        <v>5406016</v>
      </c>
      <c r="C77" s="537" t="s">
        <v>1717</v>
      </c>
      <c r="D77" s="536">
        <v>63020084</v>
      </c>
      <c r="E77" s="535" t="s">
        <v>714</v>
      </c>
      <c r="F77" s="535" t="s">
        <v>714</v>
      </c>
      <c r="G77" s="535" t="s">
        <v>714</v>
      </c>
      <c r="H77" s="535" t="s">
        <v>700</v>
      </c>
      <c r="I77" s="535" t="s">
        <v>932</v>
      </c>
      <c r="J77" s="539" t="s">
        <v>1718</v>
      </c>
    </row>
    <row r="78" spans="1:10">
      <c r="A78" s="538">
        <v>76</v>
      </c>
      <c r="B78" s="536">
        <v>5504059</v>
      </c>
      <c r="C78" s="543" t="s">
        <v>2225</v>
      </c>
      <c r="E78" s="535" t="s">
        <v>836</v>
      </c>
      <c r="G78" s="535" t="s">
        <v>731</v>
      </c>
      <c r="H78" s="535" t="s">
        <v>838</v>
      </c>
      <c r="I78" s="535" t="s">
        <v>837</v>
      </c>
    </row>
    <row r="79" spans="1:10">
      <c r="A79" s="538">
        <v>77</v>
      </c>
      <c r="B79" s="536">
        <v>5411037</v>
      </c>
      <c r="C79" s="537" t="s">
        <v>1721</v>
      </c>
      <c r="D79" s="536">
        <v>30020007</v>
      </c>
      <c r="E79" s="535" t="s">
        <v>775</v>
      </c>
      <c r="F79" s="535" t="s">
        <v>777</v>
      </c>
      <c r="G79" s="535" t="s">
        <v>777</v>
      </c>
      <c r="H79" s="535" t="s">
        <v>643</v>
      </c>
      <c r="I79" s="535" t="s">
        <v>897</v>
      </c>
      <c r="J79" s="539" t="s">
        <v>1722</v>
      </c>
    </row>
    <row r="80" spans="1:10">
      <c r="A80" s="538">
        <v>79</v>
      </c>
      <c r="B80" s="536">
        <v>5508094</v>
      </c>
      <c r="C80" s="537" t="s">
        <v>1729</v>
      </c>
      <c r="D80" s="536">
        <v>30020047</v>
      </c>
      <c r="E80" s="535" t="s">
        <v>929</v>
      </c>
      <c r="F80" s="535" t="s">
        <v>930</v>
      </c>
      <c r="G80" s="535" t="s">
        <v>777</v>
      </c>
      <c r="H80" s="535" t="s">
        <v>643</v>
      </c>
      <c r="I80" s="535" t="s">
        <v>897</v>
      </c>
      <c r="J80" s="539" t="s">
        <v>1730</v>
      </c>
    </row>
    <row r="81" spans="1:10">
      <c r="A81" s="538">
        <v>80</v>
      </c>
      <c r="B81" s="536">
        <v>5604156</v>
      </c>
      <c r="C81" s="537" t="s">
        <v>1723</v>
      </c>
      <c r="D81" s="536">
        <v>30020072</v>
      </c>
      <c r="E81" s="535" t="s">
        <v>1142</v>
      </c>
      <c r="F81" s="535" t="s">
        <v>1143</v>
      </c>
      <c r="G81" s="535" t="s">
        <v>1144</v>
      </c>
      <c r="H81" s="535" t="s">
        <v>643</v>
      </c>
      <c r="I81" s="535" t="s">
        <v>897</v>
      </c>
      <c r="J81" s="539" t="s">
        <v>1724</v>
      </c>
    </row>
    <row r="82" spans="1:10">
      <c r="A82" s="538">
        <v>81</v>
      </c>
      <c r="B82" s="536">
        <v>5705270</v>
      </c>
      <c r="C82" s="537" t="s">
        <v>1737</v>
      </c>
      <c r="D82" s="536">
        <v>30020151</v>
      </c>
      <c r="E82" s="535" t="s">
        <v>1447</v>
      </c>
      <c r="F82" s="535" t="s">
        <v>1448</v>
      </c>
      <c r="G82" s="535" t="s">
        <v>1449</v>
      </c>
      <c r="H82" s="535" t="s">
        <v>643</v>
      </c>
      <c r="I82" s="535" t="s">
        <v>897</v>
      </c>
      <c r="J82" s="539" t="s">
        <v>1738</v>
      </c>
    </row>
    <row r="83" spans="1:10">
      <c r="A83" s="538">
        <v>78</v>
      </c>
      <c r="B83" s="536">
        <v>5503048</v>
      </c>
      <c r="C83" s="537" t="s">
        <v>1733</v>
      </c>
      <c r="D83" s="536">
        <v>30020126</v>
      </c>
      <c r="E83" s="535" t="s">
        <v>808</v>
      </c>
      <c r="G83" s="535" t="s">
        <v>809</v>
      </c>
      <c r="H83" s="535" t="s">
        <v>643</v>
      </c>
      <c r="I83" s="535" t="s">
        <v>897</v>
      </c>
      <c r="J83" s="539" t="s">
        <v>1734</v>
      </c>
    </row>
    <row r="84" spans="1:10">
      <c r="A84" s="538">
        <v>82</v>
      </c>
      <c r="B84" s="536">
        <v>5506085</v>
      </c>
      <c r="C84" s="537" t="s">
        <v>1731</v>
      </c>
      <c r="D84" s="536">
        <v>30020125</v>
      </c>
      <c r="E84" s="535" t="s">
        <v>896</v>
      </c>
      <c r="F84" s="535" t="s">
        <v>809</v>
      </c>
      <c r="G84" s="535" t="s">
        <v>809</v>
      </c>
      <c r="H84" s="535" t="s">
        <v>643</v>
      </c>
      <c r="I84" s="535" t="s">
        <v>897</v>
      </c>
      <c r="J84" s="539" t="s">
        <v>1732</v>
      </c>
    </row>
    <row r="85" spans="1:10">
      <c r="A85" s="538">
        <v>83</v>
      </c>
      <c r="B85" s="536">
        <v>5510112</v>
      </c>
      <c r="C85" s="537" t="s">
        <v>1727</v>
      </c>
      <c r="D85" s="536">
        <v>30020119</v>
      </c>
      <c r="E85" s="535" t="s">
        <v>994</v>
      </c>
      <c r="F85" s="535" t="s">
        <v>995</v>
      </c>
      <c r="G85" s="535" t="s">
        <v>809</v>
      </c>
      <c r="H85" s="535" t="s">
        <v>643</v>
      </c>
      <c r="I85" s="535" t="s">
        <v>897</v>
      </c>
      <c r="J85" s="539" t="s">
        <v>1728</v>
      </c>
    </row>
    <row r="86" spans="1:10">
      <c r="A86" s="538">
        <v>84</v>
      </c>
      <c r="B86" s="536">
        <v>5603144</v>
      </c>
      <c r="C86" s="537" t="s">
        <v>1725</v>
      </c>
      <c r="D86" s="536">
        <v>30020103</v>
      </c>
      <c r="E86" s="535" t="s">
        <v>1106</v>
      </c>
      <c r="F86" s="535" t="s">
        <v>1107</v>
      </c>
      <c r="G86" s="535" t="s">
        <v>809</v>
      </c>
      <c r="H86" s="535" t="s">
        <v>643</v>
      </c>
      <c r="I86" s="535" t="s">
        <v>897</v>
      </c>
      <c r="J86" s="539" t="s">
        <v>1726</v>
      </c>
    </row>
    <row r="87" spans="1:10">
      <c r="A87" s="538">
        <v>85</v>
      </c>
      <c r="B87" s="536">
        <v>5705271</v>
      </c>
      <c r="C87" s="537" t="s">
        <v>1735</v>
      </c>
      <c r="D87" s="536">
        <v>30020130</v>
      </c>
      <c r="E87" s="535" t="s">
        <v>1450</v>
      </c>
      <c r="F87" s="535" t="s">
        <v>1451</v>
      </c>
      <c r="G87" s="535" t="s">
        <v>809</v>
      </c>
      <c r="H87" s="535" t="s">
        <v>643</v>
      </c>
      <c r="I87" s="535" t="s">
        <v>897</v>
      </c>
      <c r="J87" s="539" t="s">
        <v>1736</v>
      </c>
    </row>
    <row r="88" spans="1:10">
      <c r="A88" s="538">
        <v>86</v>
      </c>
      <c r="B88" s="536">
        <v>5501041</v>
      </c>
      <c r="C88" s="537" t="s">
        <v>1741</v>
      </c>
      <c r="D88" s="536">
        <v>30030046</v>
      </c>
      <c r="E88" s="535" t="s">
        <v>790</v>
      </c>
      <c r="F88" s="535" t="s">
        <v>792</v>
      </c>
      <c r="G88" s="535" t="s">
        <v>793</v>
      </c>
      <c r="H88" s="535" t="s">
        <v>643</v>
      </c>
      <c r="I88" s="535" t="s">
        <v>1565</v>
      </c>
      <c r="J88" s="539" t="s">
        <v>1742</v>
      </c>
    </row>
    <row r="89" spans="1:10">
      <c r="A89" s="538">
        <v>87</v>
      </c>
      <c r="B89" s="536">
        <v>5505072</v>
      </c>
      <c r="C89" s="537" t="s">
        <v>1743</v>
      </c>
      <c r="D89" s="536">
        <v>30030014</v>
      </c>
      <c r="E89" s="535" t="s">
        <v>852</v>
      </c>
      <c r="F89" s="535" t="s">
        <v>853</v>
      </c>
      <c r="G89" s="535" t="s">
        <v>793</v>
      </c>
      <c r="H89" s="535" t="s">
        <v>643</v>
      </c>
      <c r="I89" s="535" t="s">
        <v>1565</v>
      </c>
      <c r="J89" s="539" t="s">
        <v>1744</v>
      </c>
    </row>
    <row r="90" spans="1:10">
      <c r="A90" s="538">
        <v>88</v>
      </c>
      <c r="B90" s="536">
        <v>5712316</v>
      </c>
      <c r="C90" s="537" t="s">
        <v>1739</v>
      </c>
      <c r="D90" s="536">
        <v>30030026</v>
      </c>
      <c r="E90" s="535" t="s">
        <v>1564</v>
      </c>
      <c r="F90" s="535" t="s">
        <v>1566</v>
      </c>
      <c r="G90" s="535" t="s">
        <v>793</v>
      </c>
      <c r="H90" s="535" t="s">
        <v>643</v>
      </c>
      <c r="I90" s="535" t="s">
        <v>1565</v>
      </c>
      <c r="J90" s="539" t="s">
        <v>1740</v>
      </c>
    </row>
    <row r="91" spans="1:10">
      <c r="A91" s="538">
        <v>89</v>
      </c>
      <c r="B91" s="536">
        <v>5801318</v>
      </c>
      <c r="C91" s="537" t="s">
        <v>1745</v>
      </c>
      <c r="D91" s="536">
        <v>30030055</v>
      </c>
      <c r="E91" s="535" t="s">
        <v>1569</v>
      </c>
      <c r="F91" s="535" t="s">
        <v>1570</v>
      </c>
      <c r="G91" s="535" t="s">
        <v>1571</v>
      </c>
      <c r="H91" s="535" t="s">
        <v>643</v>
      </c>
      <c r="I91" s="535" t="s">
        <v>1565</v>
      </c>
      <c r="J91" s="539" t="s">
        <v>1746</v>
      </c>
    </row>
    <row r="92" spans="1:10">
      <c r="A92" s="538">
        <v>90</v>
      </c>
      <c r="B92" s="536">
        <v>5711309</v>
      </c>
      <c r="C92" s="537" t="s">
        <v>1747</v>
      </c>
      <c r="D92" s="536">
        <v>30040092</v>
      </c>
      <c r="E92" s="535" t="s">
        <v>1546</v>
      </c>
      <c r="F92" s="535" t="s">
        <v>1548</v>
      </c>
      <c r="G92" s="535" t="s">
        <v>1549</v>
      </c>
      <c r="H92" s="535" t="s">
        <v>643</v>
      </c>
      <c r="I92" s="535" t="s">
        <v>1547</v>
      </c>
      <c r="J92" s="539" t="s">
        <v>1748</v>
      </c>
    </row>
    <row r="93" spans="1:10">
      <c r="A93" s="538">
        <v>91</v>
      </c>
      <c r="B93" s="536">
        <v>5407018</v>
      </c>
      <c r="C93" s="537" t="s">
        <v>1755</v>
      </c>
      <c r="D93" s="536">
        <v>30050001</v>
      </c>
      <c r="E93" s="535" t="s">
        <v>718</v>
      </c>
      <c r="F93" s="535" t="s">
        <v>720</v>
      </c>
      <c r="G93" s="535" t="s">
        <v>721</v>
      </c>
      <c r="H93" s="535" t="s">
        <v>643</v>
      </c>
      <c r="I93" s="535" t="s">
        <v>1332</v>
      </c>
      <c r="J93" s="539" t="s">
        <v>1756</v>
      </c>
    </row>
    <row r="94" spans="1:10">
      <c r="A94" s="538">
        <v>92</v>
      </c>
      <c r="B94" s="536">
        <v>5502045</v>
      </c>
      <c r="C94" s="537" t="s">
        <v>1753</v>
      </c>
      <c r="D94" s="536">
        <v>30050056</v>
      </c>
      <c r="E94" s="535" t="s">
        <v>802</v>
      </c>
      <c r="F94" s="535" t="s">
        <v>803</v>
      </c>
      <c r="G94" s="535" t="s">
        <v>721</v>
      </c>
      <c r="H94" s="535" t="s">
        <v>643</v>
      </c>
      <c r="I94" s="535" t="s">
        <v>1332</v>
      </c>
      <c r="J94" s="539" t="s">
        <v>1754</v>
      </c>
    </row>
    <row r="95" spans="1:10">
      <c r="A95" s="538">
        <v>93</v>
      </c>
      <c r="B95" s="536">
        <v>5709294</v>
      </c>
      <c r="C95" s="537" t="s">
        <v>1749</v>
      </c>
      <c r="D95" s="536">
        <v>30050006</v>
      </c>
      <c r="E95" s="535" t="s">
        <v>1510</v>
      </c>
      <c r="F95" s="535" t="s">
        <v>721</v>
      </c>
      <c r="G95" s="535" t="s">
        <v>721</v>
      </c>
      <c r="H95" s="535" t="s">
        <v>643</v>
      </c>
      <c r="I95" s="535" t="s">
        <v>1332</v>
      </c>
      <c r="J95" s="539" t="s">
        <v>1750</v>
      </c>
    </row>
    <row r="96" spans="1:10">
      <c r="A96" s="538">
        <v>94</v>
      </c>
      <c r="B96" s="536">
        <v>5610216</v>
      </c>
      <c r="C96" s="537" t="s">
        <v>1751</v>
      </c>
      <c r="D96" s="536">
        <v>30050093</v>
      </c>
      <c r="E96" s="535" t="s">
        <v>1331</v>
      </c>
      <c r="F96" s="535" t="s">
        <v>1333</v>
      </c>
      <c r="G96" s="535" t="s">
        <v>1334</v>
      </c>
      <c r="H96" s="535" t="s">
        <v>643</v>
      </c>
      <c r="I96" s="535" t="s">
        <v>1332</v>
      </c>
      <c r="J96" s="539" t="s">
        <v>1752</v>
      </c>
    </row>
    <row r="97" spans="1:9">
      <c r="A97" s="538">
        <v>97</v>
      </c>
      <c r="B97" s="536">
        <v>5802321</v>
      </c>
      <c r="C97" s="537" t="s">
        <v>2132</v>
      </c>
      <c r="D97" s="536" t="s">
        <v>2133</v>
      </c>
      <c r="E97" s="535" t="s">
        <v>2134</v>
      </c>
      <c r="F97" s="535" t="s">
        <v>2203</v>
      </c>
      <c r="G97" s="540" t="s">
        <v>2207</v>
      </c>
      <c r="H97" s="535" t="s">
        <v>643</v>
      </c>
      <c r="I97" s="535" t="s">
        <v>978</v>
      </c>
    </row>
    <row r="98" spans="1:9">
      <c r="A98" s="538">
        <v>98</v>
      </c>
      <c r="B98" s="536">
        <v>5802322</v>
      </c>
      <c r="C98" s="537" t="s">
        <v>2135</v>
      </c>
      <c r="D98" s="536" t="s">
        <v>2136</v>
      </c>
      <c r="E98" s="535" t="s">
        <v>2137</v>
      </c>
      <c r="F98" s="535" t="s">
        <v>2204</v>
      </c>
      <c r="G98" s="540" t="s">
        <v>2207</v>
      </c>
      <c r="H98" s="535" t="s">
        <v>643</v>
      </c>
      <c r="I98" s="535" t="s">
        <v>978</v>
      </c>
    </row>
    <row r="99" spans="1:9">
      <c r="A99" s="538">
        <v>99</v>
      </c>
      <c r="B99" s="536">
        <v>5802323</v>
      </c>
      <c r="C99" s="537" t="s">
        <v>2138</v>
      </c>
      <c r="D99" s="536" t="s">
        <v>2139</v>
      </c>
      <c r="E99" s="535" t="s">
        <v>2140</v>
      </c>
      <c r="F99" s="535" t="s">
        <v>2203</v>
      </c>
      <c r="G99" s="540" t="s">
        <v>2207</v>
      </c>
      <c r="H99" s="535" t="s">
        <v>643</v>
      </c>
      <c r="I99" s="535" t="s">
        <v>978</v>
      </c>
    </row>
    <row r="100" spans="1:9">
      <c r="A100" s="538">
        <v>100</v>
      </c>
      <c r="B100" s="536">
        <v>5802324</v>
      </c>
      <c r="C100" s="537" t="s">
        <v>2141</v>
      </c>
      <c r="D100" s="536" t="s">
        <v>2142</v>
      </c>
      <c r="E100" s="535" t="s">
        <v>2143</v>
      </c>
      <c r="F100" s="535" t="s">
        <v>2205</v>
      </c>
      <c r="G100" s="540" t="s">
        <v>2207</v>
      </c>
      <c r="H100" s="535" t="s">
        <v>643</v>
      </c>
      <c r="I100" s="535" t="s">
        <v>978</v>
      </c>
    </row>
    <row r="101" spans="1:9">
      <c r="A101" s="538">
        <v>101</v>
      </c>
      <c r="B101" s="536">
        <v>5802325</v>
      </c>
      <c r="C101" s="537" t="s">
        <v>2144</v>
      </c>
      <c r="D101" s="536" t="s">
        <v>2145</v>
      </c>
      <c r="E101" s="535" t="s">
        <v>2146</v>
      </c>
      <c r="F101" s="535" t="s">
        <v>2203</v>
      </c>
      <c r="G101" s="540" t="s">
        <v>2207</v>
      </c>
      <c r="H101" s="535" t="s">
        <v>643</v>
      </c>
      <c r="I101" s="535" t="s">
        <v>978</v>
      </c>
    </row>
    <row r="102" spans="1:9">
      <c r="A102" s="538">
        <v>102</v>
      </c>
      <c r="B102" s="536">
        <v>5802326</v>
      </c>
      <c r="C102" s="537" t="s">
        <v>2147</v>
      </c>
      <c r="D102" s="536" t="s">
        <v>2148</v>
      </c>
      <c r="E102" s="535" t="s">
        <v>2149</v>
      </c>
      <c r="F102" s="535" t="s">
        <v>2203</v>
      </c>
      <c r="G102" s="540" t="s">
        <v>2207</v>
      </c>
      <c r="H102" s="535" t="s">
        <v>643</v>
      </c>
      <c r="I102" s="535" t="s">
        <v>978</v>
      </c>
    </row>
    <row r="103" spans="1:9">
      <c r="A103" s="538">
        <v>103</v>
      </c>
      <c r="B103" s="536">
        <v>5802327</v>
      </c>
      <c r="C103" s="537" t="s">
        <v>2150</v>
      </c>
      <c r="D103" s="536" t="s">
        <v>2151</v>
      </c>
      <c r="E103" s="535" t="s">
        <v>2152</v>
      </c>
      <c r="F103" s="535" t="s">
        <v>2204</v>
      </c>
      <c r="G103" s="540" t="s">
        <v>2207</v>
      </c>
      <c r="H103" s="535" t="s">
        <v>643</v>
      </c>
      <c r="I103" s="535" t="s">
        <v>978</v>
      </c>
    </row>
    <row r="104" spans="1:9">
      <c r="A104" s="538">
        <v>104</v>
      </c>
      <c r="B104" s="536">
        <v>5802328</v>
      </c>
      <c r="C104" s="537" t="s">
        <v>2153</v>
      </c>
      <c r="D104" s="536" t="s">
        <v>2154</v>
      </c>
      <c r="E104" s="535" t="s">
        <v>2155</v>
      </c>
      <c r="F104" s="535" t="s">
        <v>2204</v>
      </c>
      <c r="G104" s="540" t="s">
        <v>2207</v>
      </c>
      <c r="H104" s="535" t="s">
        <v>643</v>
      </c>
      <c r="I104" s="535" t="s">
        <v>978</v>
      </c>
    </row>
    <row r="105" spans="1:9">
      <c r="A105" s="538">
        <v>105</v>
      </c>
      <c r="B105" s="536">
        <v>5802329</v>
      </c>
      <c r="C105" s="537" t="s">
        <v>2156</v>
      </c>
      <c r="D105" s="536" t="s">
        <v>2157</v>
      </c>
      <c r="E105" s="535" t="s">
        <v>2158</v>
      </c>
      <c r="F105" s="535" t="s">
        <v>2205</v>
      </c>
      <c r="G105" s="540" t="s">
        <v>2207</v>
      </c>
      <c r="H105" s="535" t="s">
        <v>643</v>
      </c>
      <c r="I105" s="535" t="s">
        <v>978</v>
      </c>
    </row>
    <row r="106" spans="1:9">
      <c r="A106" s="538">
        <v>106</v>
      </c>
      <c r="B106" s="536">
        <v>5802330</v>
      </c>
      <c r="C106" s="537" t="s">
        <v>2159</v>
      </c>
      <c r="D106" s="536" t="s">
        <v>2160</v>
      </c>
      <c r="E106" s="535" t="s">
        <v>1517</v>
      </c>
      <c r="F106" s="535" t="s">
        <v>2206</v>
      </c>
      <c r="G106" s="540" t="s">
        <v>2207</v>
      </c>
      <c r="H106" s="535" t="s">
        <v>643</v>
      </c>
      <c r="I106" s="535" t="s">
        <v>978</v>
      </c>
    </row>
    <row r="107" spans="1:9">
      <c r="A107" s="538">
        <v>107</v>
      </c>
      <c r="B107" s="536">
        <v>5802331</v>
      </c>
      <c r="C107" s="537" t="s">
        <v>2161</v>
      </c>
      <c r="D107" s="536" t="s">
        <v>2162</v>
      </c>
      <c r="E107" s="535" t="s">
        <v>2163</v>
      </c>
      <c r="F107" s="535" t="s">
        <v>2206</v>
      </c>
      <c r="G107" s="540" t="s">
        <v>2207</v>
      </c>
      <c r="H107" s="535" t="s">
        <v>643</v>
      </c>
      <c r="I107" s="535" t="s">
        <v>978</v>
      </c>
    </row>
    <row r="108" spans="1:9">
      <c r="A108" s="538">
        <v>108</v>
      </c>
      <c r="B108" s="536">
        <v>5802332</v>
      </c>
      <c r="C108" s="537" t="s">
        <v>2164</v>
      </c>
      <c r="D108" s="536" t="s">
        <v>2165</v>
      </c>
      <c r="E108" s="535" t="s">
        <v>2166</v>
      </c>
      <c r="F108" s="535" t="s">
        <v>2207</v>
      </c>
      <c r="G108" s="540" t="s">
        <v>2207</v>
      </c>
      <c r="H108" s="535" t="s">
        <v>643</v>
      </c>
      <c r="I108" s="535" t="s">
        <v>978</v>
      </c>
    </row>
    <row r="109" spans="1:9">
      <c r="A109" s="538">
        <v>109</v>
      </c>
      <c r="B109" s="536">
        <v>5802333</v>
      </c>
      <c r="C109" s="537" t="s">
        <v>2167</v>
      </c>
      <c r="D109" s="536" t="s">
        <v>2168</v>
      </c>
      <c r="E109" s="535" t="s">
        <v>2169</v>
      </c>
      <c r="F109" s="535" t="s">
        <v>2206</v>
      </c>
      <c r="G109" s="540" t="s">
        <v>2207</v>
      </c>
      <c r="H109" s="535" t="s">
        <v>643</v>
      </c>
      <c r="I109" s="535" t="s">
        <v>978</v>
      </c>
    </row>
    <row r="110" spans="1:9">
      <c r="A110" s="538">
        <v>110</v>
      </c>
      <c r="B110" s="536">
        <v>5802334</v>
      </c>
      <c r="C110" s="537" t="s">
        <v>2170</v>
      </c>
      <c r="D110" s="536" t="s">
        <v>2171</v>
      </c>
      <c r="E110" s="535" t="s">
        <v>2172</v>
      </c>
      <c r="F110" s="535" t="s">
        <v>2207</v>
      </c>
      <c r="G110" s="540" t="s">
        <v>2207</v>
      </c>
      <c r="H110" s="535" t="s">
        <v>643</v>
      </c>
      <c r="I110" s="535" t="s">
        <v>978</v>
      </c>
    </row>
    <row r="111" spans="1:9">
      <c r="A111" s="538">
        <v>111</v>
      </c>
      <c r="B111" s="536">
        <v>5802335</v>
      </c>
      <c r="C111" s="537" t="s">
        <v>2173</v>
      </c>
      <c r="D111" s="536" t="s">
        <v>2174</v>
      </c>
      <c r="E111" s="535" t="s">
        <v>2175</v>
      </c>
      <c r="F111" s="535" t="s">
        <v>2206</v>
      </c>
      <c r="G111" s="540" t="s">
        <v>2207</v>
      </c>
      <c r="H111" s="535" t="s">
        <v>643</v>
      </c>
      <c r="I111" s="535" t="s">
        <v>978</v>
      </c>
    </row>
    <row r="112" spans="1:9">
      <c r="A112" s="538">
        <v>112</v>
      </c>
      <c r="B112" s="536">
        <v>5802336</v>
      </c>
      <c r="C112" s="537" t="s">
        <v>2176</v>
      </c>
      <c r="D112" s="536" t="s">
        <v>2177</v>
      </c>
      <c r="E112" s="535" t="s">
        <v>2178</v>
      </c>
      <c r="F112" s="535" t="s">
        <v>2207</v>
      </c>
      <c r="G112" s="540" t="s">
        <v>2207</v>
      </c>
      <c r="H112" s="535" t="s">
        <v>643</v>
      </c>
      <c r="I112" s="535" t="s">
        <v>978</v>
      </c>
    </row>
    <row r="113" spans="1:10">
      <c r="A113" s="538">
        <v>113</v>
      </c>
      <c r="B113" s="536">
        <v>5802337</v>
      </c>
      <c r="C113" s="537" t="s">
        <v>2179</v>
      </c>
      <c r="D113" s="536" t="s">
        <v>2180</v>
      </c>
      <c r="E113" s="535" t="s">
        <v>2181</v>
      </c>
      <c r="F113" s="535" t="s">
        <v>2205</v>
      </c>
      <c r="G113" s="540" t="s">
        <v>2207</v>
      </c>
      <c r="H113" s="535" t="s">
        <v>643</v>
      </c>
      <c r="I113" s="535" t="s">
        <v>978</v>
      </c>
    </row>
    <row r="114" spans="1:10">
      <c r="A114" s="538">
        <v>114</v>
      </c>
      <c r="B114" s="536">
        <v>5802338</v>
      </c>
      <c r="C114" s="537" t="s">
        <v>2182</v>
      </c>
      <c r="D114" s="536" t="s">
        <v>2183</v>
      </c>
      <c r="E114" s="535" t="s">
        <v>2184</v>
      </c>
      <c r="F114" s="535" t="s">
        <v>2206</v>
      </c>
      <c r="G114" s="540" t="s">
        <v>2207</v>
      </c>
      <c r="H114" s="535" t="s">
        <v>643</v>
      </c>
      <c r="I114" s="535" t="s">
        <v>978</v>
      </c>
    </row>
    <row r="115" spans="1:10">
      <c r="A115" s="538">
        <v>115</v>
      </c>
      <c r="B115" s="536">
        <v>5802339</v>
      </c>
      <c r="C115" s="537" t="s">
        <v>2185</v>
      </c>
      <c r="D115" s="536" t="s">
        <v>2186</v>
      </c>
      <c r="E115" s="535" t="s">
        <v>2187</v>
      </c>
      <c r="F115" s="535" t="s">
        <v>2204</v>
      </c>
      <c r="G115" s="540" t="s">
        <v>2207</v>
      </c>
      <c r="H115" s="535" t="s">
        <v>643</v>
      </c>
      <c r="I115" s="535" t="s">
        <v>978</v>
      </c>
    </row>
    <row r="116" spans="1:10">
      <c r="A116" s="538">
        <v>116</v>
      </c>
      <c r="B116" s="536">
        <v>5802340</v>
      </c>
      <c r="C116" s="537" t="s">
        <v>2188</v>
      </c>
      <c r="D116" s="536" t="s">
        <v>2189</v>
      </c>
      <c r="E116" s="535" t="s">
        <v>2190</v>
      </c>
      <c r="F116" s="535" t="s">
        <v>2206</v>
      </c>
      <c r="G116" s="540" t="s">
        <v>2207</v>
      </c>
      <c r="H116" s="535" t="s">
        <v>643</v>
      </c>
      <c r="I116" s="535" t="s">
        <v>978</v>
      </c>
    </row>
    <row r="117" spans="1:10">
      <c r="A117" s="538">
        <v>117</v>
      </c>
      <c r="B117" s="536">
        <v>5802341</v>
      </c>
      <c r="C117" s="537" t="s">
        <v>2191</v>
      </c>
      <c r="D117" s="536" t="s">
        <v>2192</v>
      </c>
      <c r="E117" s="535" t="s">
        <v>2193</v>
      </c>
      <c r="F117" s="535" t="s">
        <v>2204</v>
      </c>
      <c r="G117" s="540" t="s">
        <v>2207</v>
      </c>
      <c r="H117" s="535" t="s">
        <v>643</v>
      </c>
      <c r="I117" s="535" t="s">
        <v>978</v>
      </c>
    </row>
    <row r="118" spans="1:10">
      <c r="A118" s="538">
        <v>118</v>
      </c>
      <c r="B118" s="536">
        <v>5802342</v>
      </c>
      <c r="C118" s="537" t="s">
        <v>2194</v>
      </c>
      <c r="D118" s="536" t="s">
        <v>2195</v>
      </c>
      <c r="E118" s="535" t="s">
        <v>2196</v>
      </c>
      <c r="F118" s="535" t="s">
        <v>2207</v>
      </c>
      <c r="G118" s="540" t="s">
        <v>2207</v>
      </c>
      <c r="H118" s="535" t="s">
        <v>643</v>
      </c>
      <c r="I118" s="535" t="s">
        <v>978</v>
      </c>
    </row>
    <row r="119" spans="1:10">
      <c r="A119" s="538">
        <v>119</v>
      </c>
      <c r="B119" s="536">
        <v>5802343</v>
      </c>
      <c r="C119" s="537" t="s">
        <v>2197</v>
      </c>
      <c r="D119" s="536" t="s">
        <v>2198</v>
      </c>
      <c r="E119" s="535" t="s">
        <v>2199</v>
      </c>
      <c r="F119" s="535" t="s">
        <v>2207</v>
      </c>
      <c r="G119" s="540" t="s">
        <v>2207</v>
      </c>
      <c r="H119" s="535" t="s">
        <v>643</v>
      </c>
      <c r="I119" s="535" t="s">
        <v>978</v>
      </c>
    </row>
    <row r="120" spans="1:10">
      <c r="A120" s="538">
        <v>120</v>
      </c>
      <c r="B120" s="536">
        <v>5802344</v>
      </c>
      <c r="C120" s="537" t="s">
        <v>2200</v>
      </c>
      <c r="D120" s="536" t="s">
        <v>2201</v>
      </c>
      <c r="E120" s="535" t="s">
        <v>2202</v>
      </c>
      <c r="F120" s="535" t="s">
        <v>2205</v>
      </c>
      <c r="G120" s="540" t="s">
        <v>2207</v>
      </c>
      <c r="H120" s="535" t="s">
        <v>643</v>
      </c>
      <c r="I120" s="535" t="s">
        <v>978</v>
      </c>
    </row>
    <row r="121" spans="1:10">
      <c r="A121" s="538">
        <v>95</v>
      </c>
      <c r="B121" s="536">
        <v>5503051</v>
      </c>
      <c r="C121" s="537" t="s">
        <v>1763</v>
      </c>
      <c r="D121" s="536">
        <v>30060045</v>
      </c>
      <c r="E121" s="535" t="s">
        <v>811</v>
      </c>
      <c r="F121" s="535" t="s">
        <v>812</v>
      </c>
      <c r="G121" s="535" t="s">
        <v>813</v>
      </c>
      <c r="H121" s="535" t="s">
        <v>643</v>
      </c>
      <c r="I121" s="535" t="s">
        <v>978</v>
      </c>
      <c r="J121" s="539" t="s">
        <v>1764</v>
      </c>
    </row>
    <row r="122" spans="1:10">
      <c r="A122" s="538">
        <v>121</v>
      </c>
      <c r="B122" s="536">
        <v>5510106</v>
      </c>
      <c r="C122" s="537" t="s">
        <v>1761</v>
      </c>
      <c r="D122" s="536">
        <v>30060049</v>
      </c>
      <c r="E122" s="535" t="s">
        <v>977</v>
      </c>
      <c r="F122" s="535" t="s">
        <v>812</v>
      </c>
      <c r="G122" s="535" t="s">
        <v>813</v>
      </c>
      <c r="H122" s="535" t="s">
        <v>643</v>
      </c>
      <c r="I122" s="535" t="s">
        <v>978</v>
      </c>
      <c r="J122" s="539" t="s">
        <v>1762</v>
      </c>
    </row>
    <row r="123" spans="1:10">
      <c r="A123" s="538">
        <v>122</v>
      </c>
      <c r="B123" s="536">
        <v>5601125</v>
      </c>
      <c r="C123" s="537" t="s">
        <v>1759</v>
      </c>
      <c r="D123" s="536">
        <v>30060034</v>
      </c>
      <c r="E123" s="535" t="s">
        <v>1038</v>
      </c>
      <c r="F123" s="535" t="s">
        <v>1038</v>
      </c>
      <c r="G123" s="535" t="s">
        <v>813</v>
      </c>
      <c r="H123" s="535" t="s">
        <v>643</v>
      </c>
      <c r="I123" s="535" t="s">
        <v>978</v>
      </c>
      <c r="J123" s="539" t="s">
        <v>1760</v>
      </c>
    </row>
    <row r="124" spans="1:10">
      <c r="A124" s="538">
        <v>123</v>
      </c>
      <c r="B124" s="536">
        <v>5705246</v>
      </c>
      <c r="C124" s="537" t="s">
        <v>1765</v>
      </c>
      <c r="D124" s="536">
        <v>30060037</v>
      </c>
      <c r="E124" s="535" t="s">
        <v>1414</v>
      </c>
      <c r="F124" s="535" t="s">
        <v>1038</v>
      </c>
      <c r="G124" s="535" t="s">
        <v>813</v>
      </c>
      <c r="H124" s="535" t="s">
        <v>643</v>
      </c>
      <c r="I124" s="535" t="s">
        <v>978</v>
      </c>
      <c r="J124" s="539" t="s">
        <v>1766</v>
      </c>
    </row>
    <row r="125" spans="1:10">
      <c r="A125" s="538">
        <v>124</v>
      </c>
      <c r="B125" s="536">
        <v>5711313</v>
      </c>
      <c r="C125" s="537" t="s">
        <v>1757</v>
      </c>
      <c r="D125" s="536">
        <v>30060013</v>
      </c>
      <c r="E125" s="535" t="s">
        <v>1558</v>
      </c>
      <c r="F125" s="535" t="s">
        <v>1559</v>
      </c>
      <c r="G125" s="535" t="s">
        <v>813</v>
      </c>
      <c r="H125" s="535" t="s">
        <v>643</v>
      </c>
      <c r="I125" s="535" t="s">
        <v>978</v>
      </c>
      <c r="J125" s="539" t="s">
        <v>1758</v>
      </c>
    </row>
    <row r="126" spans="1:10">
      <c r="A126" s="538">
        <v>96</v>
      </c>
      <c r="B126" s="536">
        <v>5407023</v>
      </c>
      <c r="C126" s="537" t="s">
        <v>1767</v>
      </c>
      <c r="D126" s="536">
        <v>30060062</v>
      </c>
      <c r="E126" s="535" t="s">
        <v>736</v>
      </c>
      <c r="F126" s="535" t="s">
        <v>738</v>
      </c>
      <c r="G126" s="535" t="s">
        <v>739</v>
      </c>
      <c r="H126" s="535" t="s">
        <v>643</v>
      </c>
      <c r="I126" s="535" t="s">
        <v>978</v>
      </c>
      <c r="J126" s="539" t="s">
        <v>1768</v>
      </c>
    </row>
    <row r="127" spans="1:10">
      <c r="A127" s="538">
        <v>125</v>
      </c>
      <c r="B127" s="536">
        <v>5407022</v>
      </c>
      <c r="C127" s="537" t="s">
        <v>1769</v>
      </c>
      <c r="D127" s="536" t="s">
        <v>1770</v>
      </c>
      <c r="E127" s="535" t="s">
        <v>733</v>
      </c>
      <c r="F127" s="535" t="s">
        <v>1471</v>
      </c>
      <c r="G127" s="535" t="s">
        <v>735</v>
      </c>
      <c r="H127" s="535" t="s">
        <v>643</v>
      </c>
      <c r="I127" s="535" t="s">
        <v>645</v>
      </c>
    </row>
    <row r="128" spans="1:10">
      <c r="A128" s="538">
        <v>130</v>
      </c>
      <c r="B128" s="536">
        <v>5703234</v>
      </c>
      <c r="C128" s="537" t="s">
        <v>1777</v>
      </c>
      <c r="D128" s="536" t="s">
        <v>1778</v>
      </c>
      <c r="E128" s="535" t="s">
        <v>1379</v>
      </c>
      <c r="F128" s="535" t="s">
        <v>1379</v>
      </c>
      <c r="G128" s="535" t="s">
        <v>735</v>
      </c>
      <c r="H128" s="535" t="s">
        <v>643</v>
      </c>
      <c r="I128" s="535" t="s">
        <v>645</v>
      </c>
    </row>
    <row r="129" spans="1:9">
      <c r="A129" s="538">
        <v>131</v>
      </c>
      <c r="B129" s="536">
        <v>5705249</v>
      </c>
      <c r="C129" s="543" t="s">
        <v>2226</v>
      </c>
      <c r="E129" s="535" t="s">
        <v>1420</v>
      </c>
      <c r="F129" s="535" t="s">
        <v>1421</v>
      </c>
      <c r="G129" s="535" t="s">
        <v>1421</v>
      </c>
      <c r="H129" s="535" t="s">
        <v>643</v>
      </c>
      <c r="I129" s="535" t="s">
        <v>645</v>
      </c>
    </row>
    <row r="130" spans="1:9">
      <c r="A130" s="538">
        <v>132</v>
      </c>
      <c r="B130" s="536">
        <v>5706278</v>
      </c>
      <c r="C130" s="543" t="s">
        <v>2227</v>
      </c>
      <c r="E130" s="535" t="s">
        <v>1470</v>
      </c>
      <c r="F130" s="535" t="s">
        <v>1421</v>
      </c>
      <c r="G130" s="535" t="s">
        <v>1421</v>
      </c>
      <c r="H130" s="535" t="s">
        <v>643</v>
      </c>
      <c r="I130" s="535" t="s">
        <v>645</v>
      </c>
    </row>
    <row r="131" spans="1:9">
      <c r="A131" s="538">
        <v>126</v>
      </c>
      <c r="B131" s="536">
        <v>5410035</v>
      </c>
      <c r="C131" s="541" t="s">
        <v>2131</v>
      </c>
      <c r="D131" s="536">
        <v>30070087</v>
      </c>
      <c r="E131" s="535" t="s">
        <v>644</v>
      </c>
      <c r="F131" s="535" t="s">
        <v>646</v>
      </c>
      <c r="G131" s="535" t="s">
        <v>647</v>
      </c>
      <c r="H131" s="535" t="s">
        <v>643</v>
      </c>
      <c r="I131" s="535" t="s">
        <v>645</v>
      </c>
    </row>
    <row r="132" spans="1:9">
      <c r="A132" s="538">
        <v>127</v>
      </c>
      <c r="B132" s="536">
        <v>5410036</v>
      </c>
      <c r="C132" s="537" t="s">
        <v>1771</v>
      </c>
      <c r="D132" s="536" t="s">
        <v>1772</v>
      </c>
      <c r="E132" s="535" t="s">
        <v>773</v>
      </c>
      <c r="F132" s="535" t="s">
        <v>774</v>
      </c>
      <c r="G132" s="535" t="s">
        <v>647</v>
      </c>
      <c r="H132" s="535" t="s">
        <v>643</v>
      </c>
      <c r="I132" s="535" t="s">
        <v>645</v>
      </c>
    </row>
    <row r="133" spans="1:9">
      <c r="A133" s="538">
        <v>128</v>
      </c>
      <c r="B133" s="536">
        <v>5502046</v>
      </c>
      <c r="C133" s="537" t="s">
        <v>1773</v>
      </c>
      <c r="D133" s="536" t="s">
        <v>1774</v>
      </c>
      <c r="E133" s="535" t="s">
        <v>1576</v>
      </c>
      <c r="F133" s="535" t="s">
        <v>646</v>
      </c>
      <c r="G133" s="535" t="s">
        <v>647</v>
      </c>
      <c r="H133" s="535" t="s">
        <v>643</v>
      </c>
      <c r="I133" s="535" t="s">
        <v>645</v>
      </c>
    </row>
    <row r="134" spans="1:9">
      <c r="A134" s="538">
        <v>129</v>
      </c>
      <c r="B134" s="536">
        <v>5503050</v>
      </c>
      <c r="C134" s="537" t="s">
        <v>1775</v>
      </c>
      <c r="D134" s="536" t="s">
        <v>1776</v>
      </c>
      <c r="E134" s="535" t="s">
        <v>1577</v>
      </c>
      <c r="F134" s="535" t="s">
        <v>774</v>
      </c>
      <c r="G134" s="535" t="s">
        <v>647</v>
      </c>
      <c r="H134" s="535" t="s">
        <v>643</v>
      </c>
      <c r="I134" s="535" t="s">
        <v>645</v>
      </c>
    </row>
    <row r="135" spans="1:9">
      <c r="A135" s="538">
        <v>133</v>
      </c>
      <c r="B135" s="536">
        <v>5706279</v>
      </c>
      <c r="C135" s="543" t="s">
        <v>2228</v>
      </c>
      <c r="H135" s="535" t="s">
        <v>643</v>
      </c>
      <c r="I135" s="535" t="s">
        <v>645</v>
      </c>
    </row>
    <row r="136" spans="1:9">
      <c r="A136" s="538">
        <v>134</v>
      </c>
      <c r="B136" s="536">
        <v>5508093</v>
      </c>
      <c r="C136" s="543" t="s">
        <v>2229</v>
      </c>
      <c r="E136" s="535" t="s">
        <v>926</v>
      </c>
      <c r="F136" s="535" t="s">
        <v>928</v>
      </c>
      <c r="G136" s="535" t="s">
        <v>731</v>
      </c>
      <c r="H136" s="535" t="s">
        <v>643</v>
      </c>
      <c r="I136" s="535" t="s">
        <v>927</v>
      </c>
    </row>
    <row r="137" spans="1:9">
      <c r="A137" s="538">
        <v>135</v>
      </c>
      <c r="B137" s="536">
        <v>5407024</v>
      </c>
      <c r="C137" s="543" t="s">
        <v>2230</v>
      </c>
      <c r="E137" s="535" t="s">
        <v>740</v>
      </c>
      <c r="G137" s="535" t="s">
        <v>741</v>
      </c>
      <c r="H137" s="535" t="s">
        <v>643</v>
      </c>
    </row>
    <row r="138" spans="1:9">
      <c r="A138" s="538">
        <v>136</v>
      </c>
      <c r="B138" s="536">
        <v>5606196</v>
      </c>
      <c r="C138" s="537" t="s">
        <v>1779</v>
      </c>
      <c r="D138" s="536" t="s">
        <v>1780</v>
      </c>
      <c r="E138" s="535" t="s">
        <v>1269</v>
      </c>
      <c r="F138" s="535" t="s">
        <v>1271</v>
      </c>
      <c r="G138" s="535" t="s">
        <v>731</v>
      </c>
      <c r="H138" s="535" t="s">
        <v>1272</v>
      </c>
      <c r="I138" s="535" t="s">
        <v>1270</v>
      </c>
    </row>
    <row r="139" spans="1:9">
      <c r="A139" s="538">
        <v>137</v>
      </c>
      <c r="B139" s="536">
        <v>5705255</v>
      </c>
      <c r="C139" s="537" t="s">
        <v>1781</v>
      </c>
      <c r="D139" s="536" t="s">
        <v>1782</v>
      </c>
      <c r="E139" s="535" t="s">
        <v>1433</v>
      </c>
      <c r="F139" s="535" t="s">
        <v>1435</v>
      </c>
      <c r="G139" s="535" t="s">
        <v>1436</v>
      </c>
      <c r="H139" s="535" t="s">
        <v>1272</v>
      </c>
      <c r="I139" s="535" t="s">
        <v>1434</v>
      </c>
    </row>
    <row r="140" spans="1:9">
      <c r="A140" s="538">
        <v>138</v>
      </c>
      <c r="B140" s="536">
        <v>5705272</v>
      </c>
      <c r="C140" s="537" t="s">
        <v>1783</v>
      </c>
      <c r="D140" s="536" t="s">
        <v>1784</v>
      </c>
      <c r="E140" s="535" t="s">
        <v>1452</v>
      </c>
      <c r="F140" s="535" t="s">
        <v>1454</v>
      </c>
      <c r="G140" s="535" t="s">
        <v>1455</v>
      </c>
      <c r="H140" s="535" t="s">
        <v>1272</v>
      </c>
      <c r="I140" s="535" t="s">
        <v>1453</v>
      </c>
    </row>
    <row r="141" spans="1:9">
      <c r="A141" s="538">
        <v>139</v>
      </c>
      <c r="B141" s="536">
        <v>5710306</v>
      </c>
      <c r="C141" s="543" t="s">
        <v>2231</v>
      </c>
      <c r="E141" s="535" t="s">
        <v>1539</v>
      </c>
      <c r="F141" s="535" t="s">
        <v>1455</v>
      </c>
      <c r="G141" s="535" t="s">
        <v>1455</v>
      </c>
      <c r="H141" s="535" t="s">
        <v>1272</v>
      </c>
    </row>
    <row r="142" spans="1:9">
      <c r="A142" s="538">
        <v>140</v>
      </c>
      <c r="B142" s="536">
        <v>5407021</v>
      </c>
      <c r="C142" s="537" t="s">
        <v>1786</v>
      </c>
      <c r="D142" s="536" t="s">
        <v>1787</v>
      </c>
      <c r="E142" s="535" t="s">
        <v>1785</v>
      </c>
      <c r="F142" s="535" t="s">
        <v>1788</v>
      </c>
      <c r="G142" s="535" t="s">
        <v>731</v>
      </c>
      <c r="H142" s="535" t="s">
        <v>732</v>
      </c>
      <c r="I142" s="535" t="s">
        <v>2209</v>
      </c>
    </row>
    <row r="143" spans="1:9">
      <c r="A143" s="538">
        <v>141</v>
      </c>
      <c r="B143" s="536">
        <v>5409027</v>
      </c>
      <c r="C143" s="537" t="s">
        <v>1791</v>
      </c>
      <c r="D143" s="536" t="s">
        <v>1792</v>
      </c>
      <c r="E143" s="535" t="s">
        <v>749</v>
      </c>
      <c r="F143" s="535" t="s">
        <v>750</v>
      </c>
      <c r="G143" s="535" t="s">
        <v>750</v>
      </c>
      <c r="H143" s="535" t="s">
        <v>732</v>
      </c>
      <c r="I143" s="535" t="s">
        <v>1130</v>
      </c>
    </row>
    <row r="144" spans="1:9">
      <c r="A144" s="538">
        <v>142</v>
      </c>
      <c r="B144" s="536">
        <v>5409026</v>
      </c>
      <c r="C144" s="537" t="s">
        <v>1789</v>
      </c>
      <c r="D144" s="536" t="s">
        <v>1790</v>
      </c>
      <c r="E144" s="535" t="s">
        <v>745</v>
      </c>
      <c r="F144" s="535" t="s">
        <v>747</v>
      </c>
      <c r="G144" s="535" t="s">
        <v>748</v>
      </c>
      <c r="H144" s="535" t="s">
        <v>732</v>
      </c>
      <c r="I144" s="535" t="s">
        <v>1130</v>
      </c>
    </row>
    <row r="145" spans="1:9">
      <c r="A145" s="538">
        <v>143</v>
      </c>
      <c r="B145" s="536">
        <v>5604152</v>
      </c>
      <c r="C145" s="537" t="s">
        <v>1793</v>
      </c>
      <c r="D145" s="536" t="s">
        <v>1794</v>
      </c>
      <c r="E145" s="535" t="s">
        <v>1129</v>
      </c>
      <c r="F145" s="535" t="s">
        <v>762</v>
      </c>
      <c r="G145" s="535" t="s">
        <v>748</v>
      </c>
      <c r="H145" s="535" t="s">
        <v>732</v>
      </c>
      <c r="I145" s="535" t="s">
        <v>1130</v>
      </c>
    </row>
    <row r="146" spans="1:9">
      <c r="A146" s="538">
        <v>144</v>
      </c>
      <c r="B146" s="536">
        <v>5507087</v>
      </c>
      <c r="C146" s="543" t="s">
        <v>2232</v>
      </c>
      <c r="E146" s="535" t="s">
        <v>902</v>
      </c>
      <c r="F146" s="535" t="s">
        <v>904</v>
      </c>
      <c r="G146" s="535" t="s">
        <v>905</v>
      </c>
      <c r="H146" s="535" t="s">
        <v>732</v>
      </c>
      <c r="I146" s="535" t="s">
        <v>903</v>
      </c>
    </row>
    <row r="147" spans="1:9">
      <c r="A147" s="538">
        <v>145</v>
      </c>
      <c r="B147" s="536">
        <v>5610218</v>
      </c>
      <c r="C147" s="537" t="s">
        <v>1795</v>
      </c>
      <c r="D147" s="536" t="s">
        <v>1796</v>
      </c>
      <c r="E147" s="535" t="s">
        <v>1339</v>
      </c>
      <c r="F147" s="535" t="s">
        <v>1340</v>
      </c>
      <c r="G147" s="535" t="s">
        <v>812</v>
      </c>
      <c r="H147" s="535" t="s">
        <v>732</v>
      </c>
      <c r="I147" s="535" t="s">
        <v>903</v>
      </c>
    </row>
    <row r="148" spans="1:9">
      <c r="A148" s="538">
        <v>146</v>
      </c>
      <c r="B148" s="536">
        <v>5704241</v>
      </c>
      <c r="C148" s="537" t="s">
        <v>1797</v>
      </c>
      <c r="D148" s="536" t="s">
        <v>1798</v>
      </c>
      <c r="E148" s="535" t="s">
        <v>1397</v>
      </c>
      <c r="F148" s="535" t="s">
        <v>1398</v>
      </c>
      <c r="G148" s="535" t="s">
        <v>1399</v>
      </c>
      <c r="H148" s="535" t="s">
        <v>873</v>
      </c>
      <c r="I148" s="535" t="s">
        <v>1130</v>
      </c>
    </row>
    <row r="149" spans="1:9">
      <c r="A149" s="538">
        <v>147</v>
      </c>
      <c r="B149" s="536">
        <v>5506077</v>
      </c>
      <c r="C149" s="537" t="s">
        <v>1799</v>
      </c>
      <c r="D149" s="536" t="s">
        <v>1800</v>
      </c>
      <c r="E149" s="535" t="s">
        <v>869</v>
      </c>
      <c r="F149" s="535" t="s">
        <v>871</v>
      </c>
      <c r="G149" s="535" t="s">
        <v>872</v>
      </c>
      <c r="H149" s="535" t="s">
        <v>873</v>
      </c>
      <c r="I149" s="535" t="s">
        <v>903</v>
      </c>
    </row>
    <row r="150" spans="1:9">
      <c r="A150" s="538">
        <v>148</v>
      </c>
      <c r="B150" s="536">
        <v>5703233</v>
      </c>
      <c r="C150" s="537" t="s">
        <v>1801</v>
      </c>
      <c r="D150" s="536" t="s">
        <v>1802</v>
      </c>
      <c r="E150" s="535" t="s">
        <v>1375</v>
      </c>
      <c r="F150" s="535" t="s">
        <v>1377</v>
      </c>
      <c r="G150" s="535" t="s">
        <v>1378</v>
      </c>
      <c r="H150" s="535" t="s">
        <v>789</v>
      </c>
      <c r="I150" s="535" t="s">
        <v>1376</v>
      </c>
    </row>
    <row r="151" spans="1:9">
      <c r="A151" s="538">
        <v>149</v>
      </c>
      <c r="B151" s="536">
        <v>5607204</v>
      </c>
      <c r="C151" s="537" t="s">
        <v>1803</v>
      </c>
      <c r="D151" s="536" t="s">
        <v>1804</v>
      </c>
      <c r="E151" s="535" t="s">
        <v>1291</v>
      </c>
      <c r="F151" s="535" t="s">
        <v>1293</v>
      </c>
      <c r="G151" s="535" t="s">
        <v>731</v>
      </c>
      <c r="H151" s="535" t="s">
        <v>789</v>
      </c>
      <c r="I151" s="535" t="s">
        <v>1292</v>
      </c>
    </row>
    <row r="152" spans="1:9">
      <c r="A152" s="538">
        <v>150</v>
      </c>
      <c r="B152" s="536">
        <v>5412040</v>
      </c>
      <c r="C152" s="537" t="s">
        <v>1805</v>
      </c>
      <c r="D152" s="536" t="s">
        <v>1806</v>
      </c>
      <c r="E152" s="535" t="s">
        <v>785</v>
      </c>
      <c r="F152" s="535" t="s">
        <v>787</v>
      </c>
      <c r="G152" s="535" t="s">
        <v>788</v>
      </c>
      <c r="H152" s="535" t="s">
        <v>789</v>
      </c>
      <c r="I152" s="535" t="s">
        <v>2210</v>
      </c>
    </row>
    <row r="153" spans="1:9">
      <c r="A153" s="538">
        <v>151</v>
      </c>
      <c r="B153" s="536">
        <v>5703229</v>
      </c>
      <c r="C153" s="537" t="s">
        <v>1807</v>
      </c>
      <c r="D153" s="536" t="s">
        <v>1808</v>
      </c>
      <c r="E153" s="535" t="s">
        <v>1366</v>
      </c>
      <c r="F153" s="535" t="s">
        <v>1368</v>
      </c>
      <c r="G153" s="535" t="s">
        <v>1369</v>
      </c>
      <c r="H153" s="535" t="s">
        <v>1241</v>
      </c>
      <c r="I153" s="535" t="s">
        <v>1367</v>
      </c>
    </row>
    <row r="154" spans="1:9">
      <c r="A154" s="538">
        <v>152</v>
      </c>
      <c r="B154" s="536">
        <v>5605184</v>
      </c>
      <c r="C154" s="537" t="s">
        <v>1809</v>
      </c>
      <c r="D154" s="536" t="s">
        <v>1810</v>
      </c>
      <c r="E154" s="535" t="s">
        <v>1237</v>
      </c>
      <c r="F154" s="535" t="s">
        <v>1239</v>
      </c>
      <c r="G154" s="535" t="s">
        <v>1240</v>
      </c>
      <c r="H154" s="535" t="s">
        <v>1241</v>
      </c>
      <c r="I154" s="535" t="s">
        <v>1238</v>
      </c>
    </row>
    <row r="155" spans="1:9">
      <c r="A155" s="538">
        <v>153</v>
      </c>
      <c r="B155" s="536">
        <v>5703237</v>
      </c>
      <c r="C155" s="537" t="s">
        <v>1811</v>
      </c>
      <c r="D155" s="536" t="s">
        <v>1812</v>
      </c>
      <c r="E155" s="535" t="s">
        <v>1385</v>
      </c>
      <c r="F155" s="535" t="s">
        <v>1386</v>
      </c>
      <c r="G155" s="535" t="s">
        <v>1387</v>
      </c>
      <c r="H155" s="535" t="s">
        <v>1241</v>
      </c>
      <c r="I155" s="535" t="s">
        <v>1238</v>
      </c>
    </row>
    <row r="156" spans="1:9">
      <c r="A156" s="538">
        <v>154</v>
      </c>
      <c r="B156" s="536">
        <v>5706276</v>
      </c>
      <c r="C156" s="537" t="s">
        <v>1813</v>
      </c>
      <c r="D156" s="536" t="s">
        <v>1814</v>
      </c>
      <c r="E156" s="535" t="s">
        <v>1464</v>
      </c>
      <c r="F156" s="535" t="s">
        <v>1465</v>
      </c>
      <c r="G156" s="535" t="s">
        <v>1387</v>
      </c>
      <c r="H156" s="535" t="s">
        <v>1241</v>
      </c>
      <c r="I156" s="535" t="s">
        <v>1238</v>
      </c>
    </row>
    <row r="157" spans="1:9">
      <c r="A157" s="538">
        <v>155</v>
      </c>
      <c r="B157" s="536">
        <v>5705252</v>
      </c>
      <c r="C157" s="537" t="s">
        <v>1823</v>
      </c>
      <c r="D157" s="536" t="s">
        <v>1824</v>
      </c>
      <c r="E157" s="535" t="s">
        <v>1427</v>
      </c>
      <c r="F157" s="535" t="s">
        <v>1428</v>
      </c>
      <c r="G157" s="535" t="s">
        <v>1429</v>
      </c>
      <c r="H157" s="535" t="s">
        <v>925</v>
      </c>
      <c r="I157" s="535" t="s">
        <v>922</v>
      </c>
    </row>
    <row r="158" spans="1:9">
      <c r="A158" s="538">
        <v>156</v>
      </c>
      <c r="B158" s="536">
        <v>5711311</v>
      </c>
      <c r="C158" s="537" t="s">
        <v>1825</v>
      </c>
      <c r="D158" s="536" t="s">
        <v>1826</v>
      </c>
      <c r="E158" s="535" t="s">
        <v>1552</v>
      </c>
      <c r="F158" s="535" t="s">
        <v>1552</v>
      </c>
      <c r="G158" s="535" t="s">
        <v>1553</v>
      </c>
      <c r="H158" s="535" t="s">
        <v>925</v>
      </c>
      <c r="I158" s="535" t="s">
        <v>922</v>
      </c>
    </row>
    <row r="159" spans="1:9">
      <c r="A159" s="538">
        <v>157</v>
      </c>
      <c r="B159" s="536">
        <v>5605172</v>
      </c>
      <c r="C159" s="537" t="s">
        <v>1819</v>
      </c>
      <c r="D159" s="536" t="s">
        <v>1820</v>
      </c>
      <c r="E159" s="535" t="s">
        <v>1198</v>
      </c>
      <c r="F159" s="535" t="s">
        <v>1199</v>
      </c>
      <c r="G159" s="535" t="s">
        <v>1200</v>
      </c>
      <c r="H159" s="535" t="s">
        <v>925</v>
      </c>
      <c r="I159" s="535" t="s">
        <v>922</v>
      </c>
    </row>
    <row r="160" spans="1:9">
      <c r="A160" s="538">
        <v>158</v>
      </c>
      <c r="B160" s="536">
        <v>5602130</v>
      </c>
      <c r="C160" s="537" t="s">
        <v>1817</v>
      </c>
      <c r="D160" s="536" t="s">
        <v>1818</v>
      </c>
      <c r="E160" s="535" t="s">
        <v>1055</v>
      </c>
      <c r="F160" s="535" t="s">
        <v>1056</v>
      </c>
      <c r="G160" s="535" t="s">
        <v>731</v>
      </c>
      <c r="H160" s="535" t="s">
        <v>925</v>
      </c>
      <c r="I160" s="535" t="s">
        <v>922</v>
      </c>
    </row>
    <row r="161" spans="1:9">
      <c r="A161" s="538">
        <v>159</v>
      </c>
      <c r="B161" s="536">
        <v>5507092</v>
      </c>
      <c r="C161" s="537" t="s">
        <v>1815</v>
      </c>
      <c r="D161" s="536" t="s">
        <v>1816</v>
      </c>
      <c r="E161" s="535" t="s">
        <v>921</v>
      </c>
      <c r="F161" s="535" t="s">
        <v>923</v>
      </c>
      <c r="G161" s="535" t="s">
        <v>924</v>
      </c>
      <c r="H161" s="535" t="s">
        <v>925</v>
      </c>
      <c r="I161" s="535" t="s">
        <v>922</v>
      </c>
    </row>
    <row r="162" spans="1:9">
      <c r="A162" s="538">
        <v>160</v>
      </c>
      <c r="B162" s="536">
        <v>5605183</v>
      </c>
      <c r="C162" s="537" t="s">
        <v>1821</v>
      </c>
      <c r="D162" s="536" t="s">
        <v>1822</v>
      </c>
      <c r="E162" s="535" t="s">
        <v>1235</v>
      </c>
      <c r="F162" s="535" t="s">
        <v>1236</v>
      </c>
      <c r="G162" s="535" t="s">
        <v>924</v>
      </c>
      <c r="H162" s="535" t="s">
        <v>925</v>
      </c>
      <c r="I162" s="535" t="s">
        <v>922</v>
      </c>
    </row>
    <row r="163" spans="1:9">
      <c r="A163" s="538">
        <v>161</v>
      </c>
      <c r="B163" s="536">
        <v>5709297</v>
      </c>
      <c r="C163" s="537" t="s">
        <v>1827</v>
      </c>
      <c r="D163" s="536" t="s">
        <v>1828</v>
      </c>
      <c r="E163" s="535" t="s">
        <v>1517</v>
      </c>
      <c r="F163" s="535" t="s">
        <v>1519</v>
      </c>
      <c r="G163" s="535" t="s">
        <v>1519</v>
      </c>
      <c r="H163" s="535" t="s">
        <v>925</v>
      </c>
      <c r="I163" s="535" t="s">
        <v>1518</v>
      </c>
    </row>
    <row r="164" spans="1:9">
      <c r="A164" s="538">
        <v>162</v>
      </c>
      <c r="B164" s="536">
        <v>5603142</v>
      </c>
      <c r="C164" s="537" t="s">
        <v>1829</v>
      </c>
      <c r="D164" s="536" t="s">
        <v>1830</v>
      </c>
      <c r="E164" s="535" t="s">
        <v>1096</v>
      </c>
      <c r="F164" s="535" t="s">
        <v>1098</v>
      </c>
      <c r="G164" s="535" t="s">
        <v>1099</v>
      </c>
      <c r="H164" s="535" t="s">
        <v>1100</v>
      </c>
      <c r="I164" s="535" t="s">
        <v>1097</v>
      </c>
    </row>
    <row r="165" spans="1:9">
      <c r="A165" s="538">
        <v>163</v>
      </c>
      <c r="B165" s="536">
        <v>5405010</v>
      </c>
      <c r="C165" s="537" t="s">
        <v>1831</v>
      </c>
      <c r="D165" s="536" t="s">
        <v>1832</v>
      </c>
      <c r="E165" s="535" t="s">
        <v>692</v>
      </c>
      <c r="F165" s="535" t="s">
        <v>694</v>
      </c>
      <c r="G165" s="535" t="s">
        <v>695</v>
      </c>
      <c r="H165" s="535" t="s">
        <v>682</v>
      </c>
      <c r="I165" s="535" t="s">
        <v>907</v>
      </c>
    </row>
    <row r="166" spans="1:9">
      <c r="A166" s="538">
        <v>166</v>
      </c>
      <c r="B166" s="536">
        <v>5507088</v>
      </c>
      <c r="C166" s="537" t="s">
        <v>1837</v>
      </c>
      <c r="D166" s="536" t="s">
        <v>1838</v>
      </c>
      <c r="E166" s="535" t="s">
        <v>906</v>
      </c>
      <c r="F166" s="535" t="s">
        <v>908</v>
      </c>
      <c r="G166" s="535" t="s">
        <v>695</v>
      </c>
      <c r="H166" s="535" t="s">
        <v>682</v>
      </c>
      <c r="I166" s="535" t="s">
        <v>907</v>
      </c>
    </row>
    <row r="167" spans="1:9">
      <c r="A167" s="538">
        <v>164</v>
      </c>
      <c r="B167" s="536">
        <v>5506079</v>
      </c>
      <c r="C167" s="537" t="s">
        <v>1833</v>
      </c>
      <c r="D167" s="536" t="s">
        <v>1834</v>
      </c>
      <c r="E167" s="535" t="s">
        <v>878</v>
      </c>
      <c r="F167" s="535" t="s">
        <v>879</v>
      </c>
      <c r="G167" s="535" t="s">
        <v>880</v>
      </c>
      <c r="H167" s="535" t="s">
        <v>682</v>
      </c>
      <c r="I167" s="535" t="s">
        <v>907</v>
      </c>
    </row>
    <row r="168" spans="1:9">
      <c r="A168" s="538">
        <v>165</v>
      </c>
      <c r="B168" s="536">
        <v>5506080</v>
      </c>
      <c r="C168" s="537" t="s">
        <v>1835</v>
      </c>
      <c r="D168" s="536" t="s">
        <v>1836</v>
      </c>
      <c r="E168" s="535" t="s">
        <v>881</v>
      </c>
      <c r="F168" s="535" t="s">
        <v>879</v>
      </c>
      <c r="G168" s="535" t="s">
        <v>880</v>
      </c>
      <c r="H168" s="535" t="s">
        <v>682</v>
      </c>
      <c r="I168" s="535" t="s">
        <v>907</v>
      </c>
    </row>
    <row r="169" spans="1:9">
      <c r="A169" s="538">
        <v>167</v>
      </c>
      <c r="B169" s="536">
        <v>5510107</v>
      </c>
      <c r="C169" s="537" t="s">
        <v>1839</v>
      </c>
      <c r="D169" s="536" t="s">
        <v>1840</v>
      </c>
      <c r="E169" s="535" t="s">
        <v>979</v>
      </c>
      <c r="F169" s="535" t="s">
        <v>980</v>
      </c>
      <c r="G169" s="535" t="s">
        <v>880</v>
      </c>
      <c r="H169" s="535" t="s">
        <v>682</v>
      </c>
      <c r="I169" s="535" t="s">
        <v>907</v>
      </c>
    </row>
    <row r="170" spans="1:9">
      <c r="A170" s="538">
        <v>168</v>
      </c>
      <c r="B170" s="536">
        <v>5606192</v>
      </c>
      <c r="C170" s="537" t="s">
        <v>1841</v>
      </c>
      <c r="D170" s="536" t="s">
        <v>1842</v>
      </c>
      <c r="E170" s="535" t="s">
        <v>1260</v>
      </c>
      <c r="F170" s="535" t="s">
        <v>1261</v>
      </c>
      <c r="G170" s="535" t="s">
        <v>880</v>
      </c>
      <c r="H170" s="535" t="s">
        <v>682</v>
      </c>
      <c r="I170" s="535" t="s">
        <v>907</v>
      </c>
    </row>
    <row r="171" spans="1:9">
      <c r="A171" s="538">
        <v>169</v>
      </c>
      <c r="B171" s="536">
        <v>5609214</v>
      </c>
      <c r="C171" s="537" t="s">
        <v>1843</v>
      </c>
      <c r="D171" s="536" t="s">
        <v>1844</v>
      </c>
      <c r="E171" s="535" t="s">
        <v>1325</v>
      </c>
      <c r="F171" s="535" t="s">
        <v>1326</v>
      </c>
      <c r="G171" s="535" t="s">
        <v>880</v>
      </c>
      <c r="H171" s="535" t="s">
        <v>682</v>
      </c>
      <c r="I171" s="535" t="s">
        <v>907</v>
      </c>
    </row>
    <row r="172" spans="1:9">
      <c r="A172" s="538">
        <v>170</v>
      </c>
      <c r="B172" s="536">
        <v>5710304</v>
      </c>
      <c r="C172" s="537" t="s">
        <v>1845</v>
      </c>
      <c r="D172" s="536" t="s">
        <v>1846</v>
      </c>
      <c r="E172" s="535" t="s">
        <v>1535</v>
      </c>
      <c r="F172" s="535" t="s">
        <v>1352</v>
      </c>
      <c r="G172" s="535" t="s">
        <v>1536</v>
      </c>
      <c r="H172" s="535" t="s">
        <v>682</v>
      </c>
      <c r="I172" s="535" t="s">
        <v>907</v>
      </c>
    </row>
    <row r="173" spans="1:9">
      <c r="A173" s="538">
        <v>175</v>
      </c>
      <c r="B173" s="536">
        <v>5710303</v>
      </c>
      <c r="C173" s="537" t="s">
        <v>1863</v>
      </c>
      <c r="D173" s="536" t="s">
        <v>1864</v>
      </c>
      <c r="E173" s="535" t="s">
        <v>1532</v>
      </c>
      <c r="F173" s="535" t="s">
        <v>1533</v>
      </c>
      <c r="G173" s="535" t="s">
        <v>1534</v>
      </c>
      <c r="H173" s="535" t="s">
        <v>682</v>
      </c>
      <c r="I173" s="535" t="s">
        <v>1243</v>
      </c>
    </row>
    <row r="174" spans="1:9">
      <c r="A174" s="538">
        <v>171</v>
      </c>
      <c r="B174" s="536">
        <v>5407025</v>
      </c>
      <c r="C174" s="537" t="s">
        <v>1857</v>
      </c>
      <c r="D174" s="536" t="s">
        <v>1858</v>
      </c>
      <c r="E174" s="535" t="s">
        <v>742</v>
      </c>
      <c r="F174" s="535" t="s">
        <v>743</v>
      </c>
      <c r="G174" s="535" t="s">
        <v>744</v>
      </c>
      <c r="H174" s="535" t="s">
        <v>682</v>
      </c>
      <c r="I174" s="535" t="s">
        <v>1243</v>
      </c>
    </row>
    <row r="175" spans="1:9">
      <c r="A175" s="538">
        <v>176</v>
      </c>
      <c r="B175" s="536">
        <v>5605185</v>
      </c>
      <c r="C175" s="537" t="s">
        <v>1859</v>
      </c>
      <c r="D175" s="536" t="s">
        <v>1860</v>
      </c>
      <c r="E175" s="535" t="s">
        <v>1242</v>
      </c>
      <c r="F175" s="535" t="s">
        <v>1244</v>
      </c>
      <c r="G175" s="535" t="s">
        <v>1245</v>
      </c>
      <c r="H175" s="535" t="s">
        <v>682</v>
      </c>
      <c r="I175" s="535" t="s">
        <v>1243</v>
      </c>
    </row>
    <row r="176" spans="1:9">
      <c r="A176" s="538">
        <v>177</v>
      </c>
      <c r="B176" s="536">
        <v>5707287</v>
      </c>
      <c r="C176" s="537" t="s">
        <v>1861</v>
      </c>
      <c r="D176" s="536" t="s">
        <v>1862</v>
      </c>
      <c r="E176" s="535" t="s">
        <v>1493</v>
      </c>
      <c r="F176" s="535" t="s">
        <v>1244</v>
      </c>
      <c r="G176" s="535" t="s">
        <v>1245</v>
      </c>
      <c r="H176" s="535" t="s">
        <v>682</v>
      </c>
      <c r="I176" s="535" t="s">
        <v>1243</v>
      </c>
    </row>
    <row r="177" spans="1:9">
      <c r="A177" s="538">
        <v>172</v>
      </c>
      <c r="B177" s="536">
        <v>5405012</v>
      </c>
      <c r="C177" s="537" t="s">
        <v>1854</v>
      </c>
      <c r="D177" s="536" t="s">
        <v>1855</v>
      </c>
      <c r="E177" s="535" t="s">
        <v>701</v>
      </c>
      <c r="F177" s="535" t="s">
        <v>1856</v>
      </c>
      <c r="G177" s="535" t="s">
        <v>769</v>
      </c>
      <c r="H177" s="535" t="s">
        <v>682</v>
      </c>
      <c r="I177" s="535" t="s">
        <v>1243</v>
      </c>
    </row>
    <row r="178" spans="1:9">
      <c r="A178" s="538">
        <v>173</v>
      </c>
      <c r="B178" s="536">
        <v>5410033</v>
      </c>
      <c r="C178" s="537" t="s">
        <v>1847</v>
      </c>
      <c r="D178" s="536" t="s">
        <v>1848</v>
      </c>
      <c r="E178" s="535" t="s">
        <v>768</v>
      </c>
      <c r="F178" s="535" t="s">
        <v>1849</v>
      </c>
      <c r="G178" s="535" t="s">
        <v>769</v>
      </c>
      <c r="H178" s="535" t="s">
        <v>682</v>
      </c>
      <c r="I178" s="535" t="s">
        <v>1243</v>
      </c>
    </row>
    <row r="179" spans="1:9">
      <c r="A179" s="538">
        <v>174</v>
      </c>
      <c r="B179" s="536">
        <v>5405006</v>
      </c>
      <c r="C179" s="537" t="s">
        <v>1850</v>
      </c>
      <c r="D179" s="536" t="s">
        <v>1851</v>
      </c>
      <c r="E179" s="535" t="s">
        <v>680</v>
      </c>
      <c r="F179" s="535" t="s">
        <v>1852</v>
      </c>
      <c r="G179" s="535" t="s">
        <v>1853</v>
      </c>
      <c r="H179" s="535" t="s">
        <v>682</v>
      </c>
      <c r="I179" s="535" t="s">
        <v>1243</v>
      </c>
    </row>
    <row r="180" spans="1:9">
      <c r="A180" s="538">
        <v>178</v>
      </c>
      <c r="B180" s="536">
        <v>5510110</v>
      </c>
      <c r="C180" s="537" t="s">
        <v>1865</v>
      </c>
      <c r="D180" s="536" t="s">
        <v>1866</v>
      </c>
      <c r="E180" s="535" t="s">
        <v>987</v>
      </c>
      <c r="F180" s="535" t="s">
        <v>989</v>
      </c>
      <c r="G180" s="535" t="s">
        <v>990</v>
      </c>
      <c r="H180" s="535" t="s">
        <v>682</v>
      </c>
      <c r="I180" s="535" t="s">
        <v>988</v>
      </c>
    </row>
    <row r="181" spans="1:9">
      <c r="A181" s="538">
        <v>179</v>
      </c>
      <c r="B181" s="536">
        <v>5605178</v>
      </c>
      <c r="C181" s="537" t="s">
        <v>1867</v>
      </c>
      <c r="D181" s="536" t="s">
        <v>1868</v>
      </c>
      <c r="E181" s="535" t="s">
        <v>1208</v>
      </c>
      <c r="F181" s="535" t="s">
        <v>1210</v>
      </c>
      <c r="G181" s="535" t="s">
        <v>1211</v>
      </c>
      <c r="H181" s="535" t="s">
        <v>1212</v>
      </c>
      <c r="I181" s="535" t="s">
        <v>1209</v>
      </c>
    </row>
    <row r="182" spans="1:9">
      <c r="A182" s="538">
        <v>180</v>
      </c>
      <c r="B182" s="536">
        <v>5705254</v>
      </c>
      <c r="C182" s="537" t="s">
        <v>1869</v>
      </c>
      <c r="D182" s="536" t="s">
        <v>1870</v>
      </c>
      <c r="E182" s="535" t="s">
        <v>1871</v>
      </c>
      <c r="F182" s="535" t="s">
        <v>1432</v>
      </c>
      <c r="G182" s="535" t="s">
        <v>1337</v>
      </c>
      <c r="H182" s="535" t="s">
        <v>1338</v>
      </c>
      <c r="I182" s="535" t="s">
        <v>1431</v>
      </c>
    </row>
    <row r="183" spans="1:9">
      <c r="A183" s="538">
        <v>181</v>
      </c>
      <c r="B183" s="536">
        <v>5610217</v>
      </c>
      <c r="C183" s="543" t="s">
        <v>2233</v>
      </c>
      <c r="E183" s="535" t="s">
        <v>1335</v>
      </c>
      <c r="F183" s="535" t="s">
        <v>1336</v>
      </c>
      <c r="G183" s="535" t="s">
        <v>1337</v>
      </c>
      <c r="H183" s="535" t="s">
        <v>1338</v>
      </c>
    </row>
    <row r="184" spans="1:9">
      <c r="A184" s="538">
        <v>182</v>
      </c>
      <c r="B184" s="536">
        <v>5511118</v>
      </c>
      <c r="C184" s="543" t="s">
        <v>2234</v>
      </c>
      <c r="E184" s="535" t="s">
        <v>1014</v>
      </c>
      <c r="F184" s="535" t="s">
        <v>769</v>
      </c>
      <c r="G184" s="535" t="s">
        <v>1016</v>
      </c>
      <c r="H184" s="535" t="s">
        <v>1017</v>
      </c>
      <c r="I184" s="535" t="s">
        <v>2211</v>
      </c>
    </row>
    <row r="185" spans="1:9">
      <c r="A185" s="538">
        <v>183</v>
      </c>
      <c r="B185" s="536">
        <v>5601124</v>
      </c>
      <c r="C185" s="543" t="s">
        <v>2235</v>
      </c>
      <c r="E185" s="535" t="s">
        <v>1035</v>
      </c>
      <c r="F185" s="535" t="s">
        <v>1037</v>
      </c>
      <c r="G185" s="535" t="s">
        <v>1016</v>
      </c>
      <c r="H185" s="535" t="s">
        <v>1017</v>
      </c>
      <c r="I185" s="535" t="s">
        <v>1036</v>
      </c>
    </row>
    <row r="186" spans="1:9">
      <c r="A186" s="538">
        <v>184</v>
      </c>
      <c r="B186" s="536">
        <v>5406013</v>
      </c>
      <c r="C186" s="537" t="s">
        <v>1876</v>
      </c>
      <c r="D186" s="536" t="s">
        <v>1877</v>
      </c>
      <c r="E186" s="535" t="s">
        <v>666</v>
      </c>
      <c r="F186" s="535" t="s">
        <v>670</v>
      </c>
      <c r="G186" s="535" t="s">
        <v>702</v>
      </c>
      <c r="H186" s="535" t="s">
        <v>703</v>
      </c>
      <c r="I186" s="535" t="s">
        <v>1113</v>
      </c>
    </row>
    <row r="187" spans="1:9">
      <c r="A187" s="538">
        <v>185</v>
      </c>
      <c r="B187" s="536">
        <v>5603146</v>
      </c>
      <c r="C187" s="537" t="s">
        <v>1872</v>
      </c>
      <c r="D187" s="536" t="s">
        <v>1873</v>
      </c>
      <c r="E187" s="535" t="s">
        <v>1112</v>
      </c>
      <c r="F187" s="535" t="s">
        <v>1114</v>
      </c>
      <c r="G187" s="535" t="s">
        <v>731</v>
      </c>
      <c r="H187" s="535" t="s">
        <v>703</v>
      </c>
      <c r="I187" s="535" t="s">
        <v>1113</v>
      </c>
    </row>
    <row r="188" spans="1:9">
      <c r="A188" s="538">
        <v>186</v>
      </c>
      <c r="B188" s="536">
        <v>5606190</v>
      </c>
      <c r="C188" s="537" t="s">
        <v>1874</v>
      </c>
      <c r="D188" s="536" t="s">
        <v>1875</v>
      </c>
      <c r="E188" s="535" t="s">
        <v>1256</v>
      </c>
      <c r="F188" s="535" t="s">
        <v>1257</v>
      </c>
      <c r="G188" s="535" t="s">
        <v>731</v>
      </c>
      <c r="H188" s="535" t="s">
        <v>703</v>
      </c>
      <c r="I188" s="535" t="s">
        <v>1113</v>
      </c>
    </row>
    <row r="189" spans="1:9">
      <c r="A189" s="538">
        <v>187</v>
      </c>
      <c r="B189" s="536">
        <v>5607200</v>
      </c>
      <c r="C189" s="543" t="s">
        <v>2236</v>
      </c>
      <c r="E189" s="535" t="s">
        <v>1281</v>
      </c>
      <c r="F189" s="535" t="s">
        <v>1282</v>
      </c>
      <c r="G189" s="535" t="s">
        <v>1283</v>
      </c>
      <c r="H189" s="535" t="s">
        <v>703</v>
      </c>
      <c r="I189" s="535" t="s">
        <v>781</v>
      </c>
    </row>
    <row r="190" spans="1:9">
      <c r="A190" s="538">
        <v>188</v>
      </c>
      <c r="B190" s="536">
        <v>5511117</v>
      </c>
      <c r="C190" s="543" t="s">
        <v>2237</v>
      </c>
      <c r="E190" s="535" t="s">
        <v>1010</v>
      </c>
      <c r="F190" s="535" t="s">
        <v>1012</v>
      </c>
      <c r="G190" s="535" t="s">
        <v>1013</v>
      </c>
      <c r="H190" s="535" t="s">
        <v>703</v>
      </c>
      <c r="I190" s="535" t="s">
        <v>2212</v>
      </c>
    </row>
    <row r="191" spans="1:9">
      <c r="A191" s="538">
        <v>189</v>
      </c>
      <c r="B191" s="536">
        <v>5604159</v>
      </c>
      <c r="C191" s="543" t="s">
        <v>2238</v>
      </c>
      <c r="E191" s="535" t="s">
        <v>1151</v>
      </c>
      <c r="F191" s="535" t="s">
        <v>1152</v>
      </c>
      <c r="G191" s="535" t="s">
        <v>1153</v>
      </c>
      <c r="H191" s="535" t="s">
        <v>703</v>
      </c>
    </row>
    <row r="192" spans="1:9">
      <c r="A192" s="538">
        <v>190</v>
      </c>
      <c r="B192" s="536">
        <v>5410029</v>
      </c>
      <c r="C192" s="537" t="s">
        <v>1878</v>
      </c>
      <c r="D192" s="536" t="s">
        <v>1879</v>
      </c>
      <c r="E192" s="535" t="s">
        <v>755</v>
      </c>
      <c r="F192" s="535" t="s">
        <v>757</v>
      </c>
      <c r="G192" s="535" t="s">
        <v>758</v>
      </c>
      <c r="H192" s="535" t="s">
        <v>759</v>
      </c>
      <c r="I192" s="535" t="s">
        <v>2213</v>
      </c>
    </row>
    <row r="193" spans="1:9">
      <c r="A193" s="538">
        <v>191</v>
      </c>
      <c r="B193" s="536">
        <v>5405005</v>
      </c>
      <c r="C193" s="537" t="s">
        <v>1880</v>
      </c>
      <c r="D193" s="536" t="s">
        <v>1881</v>
      </c>
      <c r="E193" s="535" t="s">
        <v>676</v>
      </c>
      <c r="F193" s="535" t="s">
        <v>1578</v>
      </c>
      <c r="G193" s="535" t="s">
        <v>678</v>
      </c>
      <c r="H193" s="535" t="s">
        <v>679</v>
      </c>
      <c r="I193" s="535" t="s">
        <v>953</v>
      </c>
    </row>
    <row r="194" spans="1:9">
      <c r="A194" s="538">
        <v>192</v>
      </c>
      <c r="B194" s="536">
        <v>5510100</v>
      </c>
      <c r="C194" s="537" t="s">
        <v>1882</v>
      </c>
      <c r="D194" s="536" t="s">
        <v>1883</v>
      </c>
      <c r="E194" s="535" t="s">
        <v>952</v>
      </c>
      <c r="F194" s="535" t="s">
        <v>954</v>
      </c>
      <c r="G194" s="535" t="s">
        <v>731</v>
      </c>
      <c r="H194" s="535" t="s">
        <v>679</v>
      </c>
      <c r="I194" s="535" t="s">
        <v>953</v>
      </c>
    </row>
    <row r="195" spans="1:9">
      <c r="A195" s="538">
        <v>193</v>
      </c>
      <c r="B195" s="536">
        <v>5511114</v>
      </c>
      <c r="C195" s="537" t="s">
        <v>1884</v>
      </c>
      <c r="D195" s="536" t="s">
        <v>1885</v>
      </c>
      <c r="E195" s="535" t="s">
        <v>1001</v>
      </c>
      <c r="F195" s="535" t="s">
        <v>1002</v>
      </c>
      <c r="G195" s="535" t="s">
        <v>1003</v>
      </c>
      <c r="H195" s="535" t="s">
        <v>679</v>
      </c>
      <c r="I195" s="535" t="s">
        <v>953</v>
      </c>
    </row>
    <row r="196" spans="1:9">
      <c r="A196" s="538">
        <v>194</v>
      </c>
      <c r="B196" s="536">
        <v>5703238</v>
      </c>
      <c r="C196" s="537" t="s">
        <v>1886</v>
      </c>
      <c r="D196" s="536" t="s">
        <v>1887</v>
      </c>
      <c r="E196" s="535" t="s">
        <v>1388</v>
      </c>
      <c r="F196" s="535" t="s">
        <v>1390</v>
      </c>
      <c r="G196" s="535" t="s">
        <v>1391</v>
      </c>
      <c r="H196" s="535" t="s">
        <v>679</v>
      </c>
      <c r="I196" s="535" t="s">
        <v>1389</v>
      </c>
    </row>
    <row r="197" spans="1:9">
      <c r="A197" s="538">
        <v>195</v>
      </c>
      <c r="B197" s="536">
        <v>5604154</v>
      </c>
      <c r="C197" s="537" t="s">
        <v>1888</v>
      </c>
      <c r="D197" s="536" t="s">
        <v>1889</v>
      </c>
      <c r="E197" s="535" t="s">
        <v>1135</v>
      </c>
      <c r="F197" s="535" t="s">
        <v>1137</v>
      </c>
      <c r="G197" s="535" t="s">
        <v>1138</v>
      </c>
      <c r="H197" s="535" t="s">
        <v>959</v>
      </c>
      <c r="I197" s="535" t="s">
        <v>1136</v>
      </c>
    </row>
    <row r="198" spans="1:9">
      <c r="A198" s="538">
        <v>196</v>
      </c>
      <c r="B198" s="536">
        <v>5510101</v>
      </c>
      <c r="C198" s="537" t="s">
        <v>1890</v>
      </c>
      <c r="D198" s="536" t="s">
        <v>1891</v>
      </c>
      <c r="E198" s="535" t="s">
        <v>955</v>
      </c>
      <c r="F198" s="535" t="s">
        <v>957</v>
      </c>
      <c r="G198" s="535" t="s">
        <v>958</v>
      </c>
      <c r="H198" s="535" t="s">
        <v>959</v>
      </c>
      <c r="I198" s="535" t="s">
        <v>956</v>
      </c>
    </row>
    <row r="199" spans="1:9">
      <c r="A199" s="538">
        <v>197</v>
      </c>
      <c r="B199" s="536">
        <v>5707286</v>
      </c>
      <c r="C199" s="537" t="s">
        <v>1892</v>
      </c>
      <c r="D199" s="536" t="s">
        <v>1893</v>
      </c>
      <c r="E199" s="535" t="s">
        <v>1491</v>
      </c>
      <c r="F199" s="535" t="s">
        <v>1492</v>
      </c>
      <c r="G199" s="535" t="s">
        <v>958</v>
      </c>
      <c r="H199" s="535" t="s">
        <v>959</v>
      </c>
      <c r="I199" s="535" t="s">
        <v>956</v>
      </c>
    </row>
    <row r="200" spans="1:9">
      <c r="A200" s="538">
        <v>198</v>
      </c>
      <c r="B200" s="536">
        <v>5607205</v>
      </c>
      <c r="C200" s="543" t="s">
        <v>2239</v>
      </c>
      <c r="E200" s="535" t="s">
        <v>1294</v>
      </c>
      <c r="F200" s="535" t="s">
        <v>1296</v>
      </c>
      <c r="G200" s="535" t="s">
        <v>731</v>
      </c>
      <c r="H200" s="535" t="s">
        <v>1297</v>
      </c>
      <c r="I200" s="535" t="s">
        <v>1295</v>
      </c>
    </row>
    <row r="201" spans="1:9">
      <c r="A201" s="538">
        <v>199</v>
      </c>
      <c r="B201" s="536">
        <v>5605181</v>
      </c>
      <c r="C201" s="537" t="s">
        <v>1894</v>
      </c>
      <c r="D201" s="536" t="s">
        <v>1895</v>
      </c>
      <c r="E201" s="535" t="s">
        <v>1229</v>
      </c>
      <c r="F201" s="535" t="s">
        <v>1231</v>
      </c>
      <c r="G201" s="535" t="s">
        <v>1232</v>
      </c>
      <c r="H201" s="535" t="s">
        <v>1060</v>
      </c>
      <c r="I201" s="535" t="s">
        <v>1230</v>
      </c>
    </row>
    <row r="202" spans="1:9">
      <c r="A202" s="538">
        <v>200</v>
      </c>
      <c r="B202" s="536">
        <v>5602131</v>
      </c>
      <c r="C202" s="537" t="s">
        <v>1896</v>
      </c>
      <c r="D202" s="536" t="s">
        <v>1897</v>
      </c>
      <c r="E202" s="535" t="s">
        <v>1057</v>
      </c>
      <c r="F202" s="535" t="s">
        <v>1059</v>
      </c>
      <c r="G202" s="535" t="s">
        <v>1059</v>
      </c>
      <c r="H202" s="535" t="s">
        <v>1060</v>
      </c>
      <c r="I202" s="535" t="s">
        <v>1058</v>
      </c>
    </row>
    <row r="203" spans="1:9">
      <c r="A203" s="538">
        <v>201</v>
      </c>
      <c r="B203" s="536">
        <v>5405007</v>
      </c>
      <c r="C203" s="537" t="s">
        <v>1900</v>
      </c>
      <c r="D203" s="536" t="s">
        <v>1901</v>
      </c>
      <c r="E203" s="535" t="s">
        <v>683</v>
      </c>
      <c r="F203" s="535" t="s">
        <v>684</v>
      </c>
      <c r="G203" s="535" t="s">
        <v>685</v>
      </c>
      <c r="H203" s="535" t="s">
        <v>686</v>
      </c>
      <c r="I203" s="535" t="s">
        <v>2214</v>
      </c>
    </row>
    <row r="204" spans="1:9">
      <c r="A204" s="538">
        <v>202</v>
      </c>
      <c r="B204" s="536">
        <v>5706282</v>
      </c>
      <c r="C204" s="537" t="s">
        <v>1898</v>
      </c>
      <c r="D204" s="536" t="s">
        <v>1899</v>
      </c>
      <c r="E204" s="535" t="s">
        <v>1476</v>
      </c>
      <c r="F204" s="535" t="s">
        <v>1478</v>
      </c>
      <c r="G204" s="535" t="s">
        <v>1479</v>
      </c>
      <c r="H204" s="535" t="s">
        <v>686</v>
      </c>
      <c r="I204" s="535" t="s">
        <v>1477</v>
      </c>
    </row>
    <row r="205" spans="1:9">
      <c r="A205" s="538">
        <v>203</v>
      </c>
      <c r="B205" s="536">
        <v>5605165</v>
      </c>
      <c r="C205" s="537" t="s">
        <v>1905</v>
      </c>
      <c r="D205" s="536" t="s">
        <v>1906</v>
      </c>
      <c r="E205" s="535" t="s">
        <v>1174</v>
      </c>
      <c r="F205" s="535" t="s">
        <v>1175</v>
      </c>
      <c r="G205" s="535" t="s">
        <v>1176</v>
      </c>
      <c r="H205" s="535" t="s">
        <v>1054</v>
      </c>
      <c r="I205" s="535" t="s">
        <v>1051</v>
      </c>
    </row>
    <row r="206" spans="1:9">
      <c r="A206" s="538">
        <v>204</v>
      </c>
      <c r="B206" s="536">
        <v>5602129</v>
      </c>
      <c r="C206" s="537" t="s">
        <v>1902</v>
      </c>
      <c r="D206" s="536" t="s">
        <v>1903</v>
      </c>
      <c r="E206" s="535" t="s">
        <v>1050</v>
      </c>
      <c r="F206" s="535" t="s">
        <v>1052</v>
      </c>
      <c r="G206" s="535" t="s">
        <v>1053</v>
      </c>
      <c r="H206" s="535" t="s">
        <v>1054</v>
      </c>
      <c r="I206" s="535" t="s">
        <v>1051</v>
      </c>
    </row>
    <row r="207" spans="1:9">
      <c r="A207" s="538">
        <v>205</v>
      </c>
      <c r="B207" s="536">
        <v>5507089</v>
      </c>
      <c r="C207" s="537" t="s">
        <v>1907</v>
      </c>
      <c r="D207" s="536" t="s">
        <v>1908</v>
      </c>
      <c r="E207" s="535" t="s">
        <v>909</v>
      </c>
      <c r="F207" s="535" t="s">
        <v>670</v>
      </c>
      <c r="G207" s="535" t="s">
        <v>911</v>
      </c>
      <c r="H207" s="535" t="s">
        <v>912</v>
      </c>
      <c r="I207" s="535" t="s">
        <v>910</v>
      </c>
    </row>
    <row r="208" spans="1:9">
      <c r="A208" s="538">
        <v>206</v>
      </c>
      <c r="B208" s="536">
        <v>5704245</v>
      </c>
      <c r="C208" s="537" t="s">
        <v>1909</v>
      </c>
      <c r="D208" s="536" t="s">
        <v>1910</v>
      </c>
      <c r="E208" s="535" t="s">
        <v>1410</v>
      </c>
      <c r="F208" s="535" t="s">
        <v>1412</v>
      </c>
      <c r="G208" s="535" t="s">
        <v>1413</v>
      </c>
      <c r="H208" s="535" t="s">
        <v>912</v>
      </c>
      <c r="I208" s="535" t="s">
        <v>1411</v>
      </c>
    </row>
    <row r="209" spans="1:9">
      <c r="A209" s="538">
        <v>207</v>
      </c>
      <c r="B209" s="536">
        <v>5703231</v>
      </c>
      <c r="C209" s="537" t="s">
        <v>1913</v>
      </c>
      <c r="D209" s="536" t="s">
        <v>1914</v>
      </c>
      <c r="E209" s="535" t="s">
        <v>1371</v>
      </c>
      <c r="F209" s="535" t="s">
        <v>1318</v>
      </c>
      <c r="G209" s="535" t="s">
        <v>1372</v>
      </c>
      <c r="H209" s="535" t="s">
        <v>912</v>
      </c>
      <c r="I209" s="535" t="s">
        <v>1062</v>
      </c>
    </row>
    <row r="210" spans="1:9">
      <c r="A210" s="538">
        <v>208</v>
      </c>
      <c r="B210" s="536">
        <v>5602132</v>
      </c>
      <c r="C210" s="537" t="s">
        <v>1911</v>
      </c>
      <c r="D210" s="536" t="s">
        <v>1912</v>
      </c>
      <c r="E210" s="535" t="s">
        <v>1061</v>
      </c>
      <c r="F210" s="535" t="s">
        <v>1063</v>
      </c>
      <c r="G210" s="535" t="s">
        <v>1064</v>
      </c>
      <c r="H210" s="535" t="s">
        <v>912</v>
      </c>
      <c r="I210" s="535" t="s">
        <v>1062</v>
      </c>
    </row>
    <row r="211" spans="1:9">
      <c r="A211" s="538">
        <v>209</v>
      </c>
      <c r="B211" s="536">
        <v>5706284</v>
      </c>
      <c r="C211" s="537" t="s">
        <v>1915</v>
      </c>
      <c r="D211" s="536" t="s">
        <v>1916</v>
      </c>
      <c r="E211" s="535" t="s">
        <v>1482</v>
      </c>
      <c r="F211" s="535" t="s">
        <v>1484</v>
      </c>
      <c r="G211" s="535" t="s">
        <v>1485</v>
      </c>
      <c r="H211" s="535" t="s">
        <v>1486</v>
      </c>
      <c r="I211" s="535" t="s">
        <v>1483</v>
      </c>
    </row>
    <row r="212" spans="1:9">
      <c r="A212" s="538">
        <v>210</v>
      </c>
      <c r="B212" s="536">
        <v>5608210</v>
      </c>
      <c r="C212" s="537" t="s">
        <v>1919</v>
      </c>
      <c r="D212" s="536" t="s">
        <v>1920</v>
      </c>
      <c r="E212" s="535" t="s">
        <v>1311</v>
      </c>
      <c r="F212" s="535" t="s">
        <v>1312</v>
      </c>
      <c r="G212" s="535" t="s">
        <v>1313</v>
      </c>
      <c r="H212" s="535" t="s">
        <v>917</v>
      </c>
      <c r="I212" s="535" t="s">
        <v>1279</v>
      </c>
    </row>
    <row r="213" spans="1:9">
      <c r="A213" s="538">
        <v>211</v>
      </c>
      <c r="B213" s="536">
        <v>5712315</v>
      </c>
      <c r="C213" s="537" t="s">
        <v>1921</v>
      </c>
      <c r="D213" s="536" t="s">
        <v>1922</v>
      </c>
      <c r="E213" s="535" t="s">
        <v>1561</v>
      </c>
      <c r="F213" s="535" t="s">
        <v>1562</v>
      </c>
      <c r="G213" s="535" t="s">
        <v>1563</v>
      </c>
      <c r="H213" s="535" t="s">
        <v>917</v>
      </c>
      <c r="I213" s="535" t="s">
        <v>1279</v>
      </c>
    </row>
    <row r="214" spans="1:9">
      <c r="A214" s="538">
        <v>212</v>
      </c>
      <c r="B214" s="536">
        <v>5607199</v>
      </c>
      <c r="C214" s="537" t="s">
        <v>1917</v>
      </c>
      <c r="D214" s="536" t="s">
        <v>1918</v>
      </c>
      <c r="E214" s="535" t="s">
        <v>1278</v>
      </c>
      <c r="F214" s="535" t="s">
        <v>1280</v>
      </c>
      <c r="G214" s="535" t="s">
        <v>731</v>
      </c>
      <c r="H214" s="535" t="s">
        <v>917</v>
      </c>
      <c r="I214" s="535" t="s">
        <v>1279</v>
      </c>
    </row>
    <row r="215" spans="1:9">
      <c r="A215" s="538">
        <v>213</v>
      </c>
      <c r="B215" s="536">
        <v>5507090</v>
      </c>
      <c r="C215" s="537" t="s">
        <v>1923</v>
      </c>
      <c r="D215" s="536" t="s">
        <v>1924</v>
      </c>
      <c r="E215" s="535" t="s">
        <v>913</v>
      </c>
      <c r="F215" s="535" t="s">
        <v>915</v>
      </c>
      <c r="G215" s="535" t="s">
        <v>916</v>
      </c>
      <c r="H215" s="535" t="s">
        <v>917</v>
      </c>
      <c r="I215" s="535" t="s">
        <v>914</v>
      </c>
    </row>
    <row r="216" spans="1:9">
      <c r="A216" s="538">
        <v>214</v>
      </c>
      <c r="B216" s="536">
        <v>5709292</v>
      </c>
      <c r="C216" s="537" t="s">
        <v>1929</v>
      </c>
      <c r="D216" s="536" t="s">
        <v>1930</v>
      </c>
      <c r="E216" s="535" t="s">
        <v>1504</v>
      </c>
      <c r="F216" s="535" t="s">
        <v>1505</v>
      </c>
      <c r="G216" s="535" t="s">
        <v>1505</v>
      </c>
      <c r="H216" s="535" t="s">
        <v>1105</v>
      </c>
      <c r="I216" s="535" t="s">
        <v>1102</v>
      </c>
    </row>
    <row r="217" spans="1:9">
      <c r="A217" s="538">
        <v>215</v>
      </c>
      <c r="B217" s="536">
        <v>5603143</v>
      </c>
      <c r="C217" s="537" t="s">
        <v>1925</v>
      </c>
      <c r="D217" s="536" t="s">
        <v>1926</v>
      </c>
      <c r="E217" s="535" t="s">
        <v>1101</v>
      </c>
      <c r="F217" s="535" t="s">
        <v>1103</v>
      </c>
      <c r="G217" s="535" t="s">
        <v>1104</v>
      </c>
      <c r="H217" s="535" t="s">
        <v>1105</v>
      </c>
      <c r="I217" s="535" t="s">
        <v>1102</v>
      </c>
    </row>
    <row r="218" spans="1:9">
      <c r="A218" s="538">
        <v>216</v>
      </c>
      <c r="B218" s="536">
        <v>5606194</v>
      </c>
      <c r="C218" s="537" t="s">
        <v>1927</v>
      </c>
      <c r="D218" s="536" t="s">
        <v>1928</v>
      </c>
      <c r="E218" s="535" t="s">
        <v>1265</v>
      </c>
      <c r="F218" s="535" t="s">
        <v>1266</v>
      </c>
      <c r="G218" s="535" t="s">
        <v>731</v>
      </c>
      <c r="H218" s="535" t="s">
        <v>1105</v>
      </c>
      <c r="I218" s="535" t="s">
        <v>1102</v>
      </c>
    </row>
    <row r="219" spans="1:9">
      <c r="A219" s="538">
        <v>217</v>
      </c>
      <c r="B219" s="536">
        <v>5606191</v>
      </c>
      <c r="C219" s="543" t="s">
        <v>2240</v>
      </c>
      <c r="E219" s="535" t="s">
        <v>1258</v>
      </c>
      <c r="F219" s="535" t="s">
        <v>975</v>
      </c>
      <c r="G219" s="535" t="s">
        <v>975</v>
      </c>
      <c r="H219" s="535" t="s">
        <v>976</v>
      </c>
      <c r="I219" s="535" t="s">
        <v>1259</v>
      </c>
    </row>
    <row r="220" spans="1:9">
      <c r="A220" s="538">
        <v>218</v>
      </c>
      <c r="B220" s="536">
        <v>5607208</v>
      </c>
      <c r="C220" s="537" t="s">
        <v>1933</v>
      </c>
      <c r="D220" s="536" t="s">
        <v>1934</v>
      </c>
      <c r="E220" s="535" t="s">
        <v>1303</v>
      </c>
      <c r="F220" s="535" t="s">
        <v>1304</v>
      </c>
      <c r="G220" s="535" t="s">
        <v>1305</v>
      </c>
      <c r="H220" s="535" t="s">
        <v>976</v>
      </c>
      <c r="I220" s="535" t="s">
        <v>974</v>
      </c>
    </row>
    <row r="221" spans="1:9">
      <c r="A221" s="538">
        <v>219</v>
      </c>
      <c r="B221" s="536">
        <v>5510105</v>
      </c>
      <c r="C221" s="537" t="s">
        <v>1931</v>
      </c>
      <c r="D221" s="536" t="s">
        <v>1932</v>
      </c>
      <c r="E221" s="535" t="s">
        <v>973</v>
      </c>
      <c r="F221" s="535" t="s">
        <v>975</v>
      </c>
      <c r="G221" s="535" t="s">
        <v>975</v>
      </c>
      <c r="H221" s="535" t="s">
        <v>976</v>
      </c>
      <c r="I221" s="535" t="s">
        <v>974</v>
      </c>
    </row>
    <row r="222" spans="1:9">
      <c r="A222" s="538">
        <v>220</v>
      </c>
      <c r="B222" s="536">
        <v>5602128</v>
      </c>
      <c r="C222" s="543" t="s">
        <v>2241</v>
      </c>
      <c r="E222" s="535" t="s">
        <v>1047</v>
      </c>
      <c r="F222" s="535" t="s">
        <v>1049</v>
      </c>
      <c r="G222" s="535" t="s">
        <v>731</v>
      </c>
      <c r="H222" s="535" t="s">
        <v>976</v>
      </c>
      <c r="I222" s="535" t="s">
        <v>1048</v>
      </c>
    </row>
    <row r="223" spans="1:9">
      <c r="A223" s="538">
        <v>221</v>
      </c>
      <c r="B223" s="536">
        <v>5704244</v>
      </c>
      <c r="C223" s="537" t="s">
        <v>1935</v>
      </c>
      <c r="D223" s="536" t="s">
        <v>1936</v>
      </c>
      <c r="E223" s="535" t="s">
        <v>1406</v>
      </c>
      <c r="F223" s="535" t="s">
        <v>1408</v>
      </c>
      <c r="G223" s="535" t="s">
        <v>1409</v>
      </c>
      <c r="H223" s="535" t="s">
        <v>817</v>
      </c>
      <c r="I223" s="535" t="s">
        <v>1407</v>
      </c>
    </row>
    <row r="224" spans="1:9">
      <c r="A224" s="538">
        <v>223</v>
      </c>
      <c r="B224" s="536">
        <v>5510103</v>
      </c>
      <c r="C224" s="537" t="s">
        <v>1940</v>
      </c>
      <c r="D224" s="536" t="s">
        <v>1941</v>
      </c>
      <c r="E224" s="535" t="s">
        <v>965</v>
      </c>
      <c r="F224" s="535" t="s">
        <v>779</v>
      </c>
      <c r="G224" s="535" t="s">
        <v>967</v>
      </c>
      <c r="H224" s="535" t="s">
        <v>817</v>
      </c>
      <c r="I224" s="535" t="s">
        <v>966</v>
      </c>
    </row>
    <row r="225" spans="1:9">
      <c r="A225" s="538">
        <v>224</v>
      </c>
      <c r="B225" s="536">
        <v>5603148</v>
      </c>
      <c r="C225" s="537" t="s">
        <v>1942</v>
      </c>
      <c r="D225" s="536" t="s">
        <v>1943</v>
      </c>
      <c r="E225" s="535" t="s">
        <v>1118</v>
      </c>
      <c r="F225" s="535" t="s">
        <v>1119</v>
      </c>
      <c r="G225" s="535" t="s">
        <v>967</v>
      </c>
      <c r="H225" s="535" t="s">
        <v>817</v>
      </c>
      <c r="I225" s="535" t="s">
        <v>966</v>
      </c>
    </row>
    <row r="226" spans="1:9">
      <c r="A226" s="538">
        <v>225</v>
      </c>
      <c r="B226" s="536">
        <v>5705266</v>
      </c>
      <c r="C226" s="537" t="s">
        <v>1944</v>
      </c>
      <c r="D226" s="536" t="s">
        <v>1945</v>
      </c>
      <c r="E226" s="535" t="s">
        <v>1438</v>
      </c>
      <c r="F226" s="535" t="s">
        <v>779</v>
      </c>
      <c r="G226" s="535" t="s">
        <v>967</v>
      </c>
      <c r="H226" s="535" t="s">
        <v>817</v>
      </c>
      <c r="I226" s="535" t="s">
        <v>966</v>
      </c>
    </row>
    <row r="227" spans="1:9">
      <c r="A227" s="538">
        <v>222</v>
      </c>
      <c r="B227" s="536">
        <v>5503052</v>
      </c>
      <c r="C227" s="537" t="s">
        <v>1937</v>
      </c>
      <c r="D227" s="536" t="s">
        <v>1938</v>
      </c>
      <c r="E227" s="535" t="s">
        <v>814</v>
      </c>
      <c r="F227" s="535" t="s">
        <v>1939</v>
      </c>
      <c r="G227" s="535" t="s">
        <v>816</v>
      </c>
      <c r="H227" s="535" t="s">
        <v>817</v>
      </c>
      <c r="I227" s="535" t="s">
        <v>966</v>
      </c>
    </row>
    <row r="228" spans="1:9">
      <c r="A228" s="538">
        <v>226</v>
      </c>
      <c r="B228" s="536">
        <v>5709296</v>
      </c>
      <c r="C228" s="537" t="s">
        <v>1946</v>
      </c>
      <c r="D228" s="536" t="s">
        <v>1947</v>
      </c>
      <c r="E228" s="535" t="s">
        <v>1513</v>
      </c>
      <c r="F228" s="535" t="s">
        <v>1515</v>
      </c>
      <c r="G228" s="535" t="s">
        <v>1516</v>
      </c>
      <c r="H228" s="535" t="s">
        <v>817</v>
      </c>
      <c r="I228" s="535" t="s">
        <v>1514</v>
      </c>
    </row>
    <row r="229" spans="1:9">
      <c r="A229" s="538">
        <v>227</v>
      </c>
      <c r="B229" s="536">
        <v>5706283</v>
      </c>
      <c r="C229" s="543" t="s">
        <v>2242</v>
      </c>
      <c r="E229" s="535" t="s">
        <v>1480</v>
      </c>
      <c r="F229" s="535" t="s">
        <v>1028</v>
      </c>
      <c r="G229" s="535" t="s">
        <v>1028</v>
      </c>
      <c r="H229" s="535" t="s">
        <v>1029</v>
      </c>
      <c r="I229" s="535" t="s">
        <v>1481</v>
      </c>
    </row>
    <row r="230" spans="1:9">
      <c r="A230" s="538">
        <v>228</v>
      </c>
      <c r="B230" s="536">
        <v>5511121</v>
      </c>
      <c r="C230" s="537" t="s">
        <v>1948</v>
      </c>
      <c r="D230" s="536" t="s">
        <v>1949</v>
      </c>
      <c r="E230" s="535" t="s">
        <v>1025</v>
      </c>
      <c r="F230" s="535" t="s">
        <v>1027</v>
      </c>
      <c r="G230" s="535" t="s">
        <v>1028</v>
      </c>
      <c r="H230" s="535" t="s">
        <v>1029</v>
      </c>
      <c r="I230" s="535" t="s">
        <v>1026</v>
      </c>
    </row>
    <row r="231" spans="1:9">
      <c r="A231" s="538">
        <v>230</v>
      </c>
      <c r="B231" s="536">
        <v>5605169</v>
      </c>
      <c r="C231" s="537" t="s">
        <v>1952</v>
      </c>
      <c r="D231" s="536" t="s">
        <v>1953</v>
      </c>
      <c r="E231" s="535" t="s">
        <v>1190</v>
      </c>
      <c r="F231" s="535" t="s">
        <v>1103</v>
      </c>
      <c r="G231" s="535" t="s">
        <v>1192</v>
      </c>
      <c r="H231" s="535" t="s">
        <v>764</v>
      </c>
      <c r="I231" s="535" t="s">
        <v>1191</v>
      </c>
    </row>
    <row r="232" spans="1:9">
      <c r="A232" s="538">
        <v>229</v>
      </c>
      <c r="B232" s="536">
        <v>5410030</v>
      </c>
      <c r="C232" s="537" t="s">
        <v>1950</v>
      </c>
      <c r="D232" s="536" t="s">
        <v>1951</v>
      </c>
      <c r="E232" s="535" t="s">
        <v>760</v>
      </c>
      <c r="F232" s="535" t="s">
        <v>762</v>
      </c>
      <c r="G232" s="535" t="s">
        <v>763</v>
      </c>
      <c r="H232" s="535" t="s">
        <v>764</v>
      </c>
      <c r="I232" s="535" t="s">
        <v>1191</v>
      </c>
    </row>
    <row r="233" spans="1:9">
      <c r="A233" s="538">
        <v>231</v>
      </c>
      <c r="B233" s="536">
        <v>5705274</v>
      </c>
      <c r="C233" s="537" t="s">
        <v>1954</v>
      </c>
      <c r="D233" s="536" t="s">
        <v>1955</v>
      </c>
      <c r="E233" s="535" t="s">
        <v>1458</v>
      </c>
      <c r="F233" s="535" t="s">
        <v>1459</v>
      </c>
      <c r="G233" s="535" t="s">
        <v>1460</v>
      </c>
      <c r="H233" s="535" t="s">
        <v>764</v>
      </c>
      <c r="I233" s="535" t="s">
        <v>1191</v>
      </c>
    </row>
    <row r="234" spans="1:9">
      <c r="A234" s="538">
        <v>232</v>
      </c>
      <c r="B234" s="536">
        <v>5605167</v>
      </c>
      <c r="C234" s="537" t="s">
        <v>1956</v>
      </c>
      <c r="D234" s="536" t="s">
        <v>1957</v>
      </c>
      <c r="E234" s="535" t="s">
        <v>1182</v>
      </c>
      <c r="F234" s="535" t="s">
        <v>1184</v>
      </c>
      <c r="G234" s="535" t="s">
        <v>1185</v>
      </c>
      <c r="H234" s="535" t="s">
        <v>764</v>
      </c>
      <c r="I234" s="535" t="s">
        <v>1183</v>
      </c>
    </row>
    <row r="235" spans="1:9">
      <c r="A235" s="538">
        <v>233</v>
      </c>
      <c r="B235" s="536">
        <v>5510108</v>
      </c>
      <c r="C235" s="537" t="s">
        <v>1958</v>
      </c>
      <c r="D235" s="536" t="s">
        <v>1959</v>
      </c>
      <c r="E235" s="535" t="s">
        <v>981</v>
      </c>
      <c r="F235" s="535" t="s">
        <v>983</v>
      </c>
      <c r="G235" s="535" t="s">
        <v>983</v>
      </c>
      <c r="H235" s="535" t="s">
        <v>865</v>
      </c>
      <c r="I235" s="535" t="s">
        <v>982</v>
      </c>
    </row>
    <row r="236" spans="1:9">
      <c r="A236" s="538">
        <v>234</v>
      </c>
      <c r="B236" s="536">
        <v>5603141</v>
      </c>
      <c r="C236" s="537" t="s">
        <v>1960</v>
      </c>
      <c r="D236" s="536" t="s">
        <v>1961</v>
      </c>
      <c r="E236" s="535" t="s">
        <v>1094</v>
      </c>
      <c r="F236" s="535" t="s">
        <v>812</v>
      </c>
      <c r="G236" s="535" t="s">
        <v>1095</v>
      </c>
      <c r="H236" s="535" t="s">
        <v>865</v>
      </c>
      <c r="I236" s="535" t="s">
        <v>982</v>
      </c>
    </row>
    <row r="237" spans="1:9">
      <c r="A237" s="538">
        <v>235</v>
      </c>
      <c r="B237" s="536">
        <v>5506075</v>
      </c>
      <c r="C237" s="537" t="s">
        <v>1962</v>
      </c>
      <c r="D237" s="536" t="s">
        <v>1963</v>
      </c>
      <c r="E237" s="535" t="s">
        <v>861</v>
      </c>
      <c r="F237" s="535" t="s">
        <v>863</v>
      </c>
      <c r="G237" s="535" t="s">
        <v>864</v>
      </c>
      <c r="H237" s="535" t="s">
        <v>865</v>
      </c>
      <c r="I237" s="535" t="s">
        <v>2215</v>
      </c>
    </row>
    <row r="238" spans="1:9">
      <c r="A238" s="538">
        <v>236</v>
      </c>
      <c r="B238" s="536">
        <v>5609213</v>
      </c>
      <c r="C238" s="537" t="s">
        <v>1964</v>
      </c>
      <c r="D238" s="536" t="s">
        <v>1965</v>
      </c>
      <c r="E238" s="535" t="s">
        <v>1320</v>
      </c>
      <c r="F238" s="535" t="s">
        <v>1322</v>
      </c>
      <c r="G238" s="535" t="s">
        <v>1323</v>
      </c>
      <c r="H238" s="535" t="s">
        <v>1324</v>
      </c>
      <c r="I238" s="535" t="s">
        <v>1321</v>
      </c>
    </row>
    <row r="239" spans="1:9">
      <c r="A239" s="538">
        <v>237</v>
      </c>
      <c r="B239" s="536">
        <v>5606189</v>
      </c>
      <c r="C239" s="537" t="s">
        <v>1966</v>
      </c>
      <c r="D239" s="536" t="s">
        <v>1967</v>
      </c>
      <c r="E239" s="535" t="s">
        <v>1252</v>
      </c>
      <c r="F239" s="535" t="s">
        <v>1254</v>
      </c>
      <c r="G239" s="535" t="s">
        <v>1255</v>
      </c>
      <c r="H239" s="535" t="s">
        <v>972</v>
      </c>
      <c r="I239" s="535" t="s">
        <v>1253</v>
      </c>
    </row>
    <row r="240" spans="1:9">
      <c r="A240" s="538">
        <v>238</v>
      </c>
      <c r="B240" s="536">
        <v>5510104</v>
      </c>
      <c r="C240" s="537" t="s">
        <v>1968</v>
      </c>
      <c r="D240" s="536" t="s">
        <v>1969</v>
      </c>
      <c r="E240" s="535" t="s">
        <v>968</v>
      </c>
      <c r="F240" s="535" t="s">
        <v>970</v>
      </c>
      <c r="G240" s="535" t="s">
        <v>971</v>
      </c>
      <c r="H240" s="535" t="s">
        <v>972</v>
      </c>
      <c r="I240" s="535" t="s">
        <v>969</v>
      </c>
    </row>
    <row r="241" spans="1:9">
      <c r="A241" s="538">
        <v>239</v>
      </c>
      <c r="B241" s="536">
        <v>5802320</v>
      </c>
      <c r="C241" s="537" t="s">
        <v>1970</v>
      </c>
      <c r="D241" s="536" t="s">
        <v>1971</v>
      </c>
      <c r="E241" s="535" t="s">
        <v>1573</v>
      </c>
      <c r="F241" s="535" t="s">
        <v>1972</v>
      </c>
      <c r="G241" s="542" t="s">
        <v>1575</v>
      </c>
      <c r="H241" s="535" t="s">
        <v>1405</v>
      </c>
      <c r="I241" s="535" t="s">
        <v>1574</v>
      </c>
    </row>
    <row r="242" spans="1:9">
      <c r="A242" s="538">
        <v>240</v>
      </c>
      <c r="B242" s="536">
        <v>5705250</v>
      </c>
      <c r="C242" s="537" t="s">
        <v>1973</v>
      </c>
      <c r="D242" s="536" t="s">
        <v>1974</v>
      </c>
      <c r="E242" s="535" t="s">
        <v>1422</v>
      </c>
      <c r="F242" s="535" t="s">
        <v>1423</v>
      </c>
      <c r="G242" s="535" t="s">
        <v>1423</v>
      </c>
      <c r="H242" s="535" t="s">
        <v>1405</v>
      </c>
      <c r="I242" s="535" t="s">
        <v>1403</v>
      </c>
    </row>
    <row r="243" spans="1:9">
      <c r="A243" s="538">
        <v>241</v>
      </c>
      <c r="B243" s="536">
        <v>5704243</v>
      </c>
      <c r="C243" s="537" t="s">
        <v>1975</v>
      </c>
      <c r="D243" s="536" t="s">
        <v>1976</v>
      </c>
      <c r="E243" s="535" t="s">
        <v>1402</v>
      </c>
      <c r="F243" s="535" t="s">
        <v>1404</v>
      </c>
      <c r="G243" s="535" t="s">
        <v>1404</v>
      </c>
      <c r="H243" s="535" t="s">
        <v>1405</v>
      </c>
      <c r="I243" s="535" t="s">
        <v>1403</v>
      </c>
    </row>
    <row r="244" spans="1:9">
      <c r="A244" s="538">
        <v>242</v>
      </c>
      <c r="B244" s="536">
        <v>5506082</v>
      </c>
      <c r="C244" s="537" t="s">
        <v>1977</v>
      </c>
      <c r="D244" s="536" t="s">
        <v>1978</v>
      </c>
      <c r="E244" s="535" t="s">
        <v>883</v>
      </c>
      <c r="F244" s="535" t="s">
        <v>885</v>
      </c>
      <c r="G244" s="535" t="s">
        <v>886</v>
      </c>
      <c r="H244" s="535" t="s">
        <v>887</v>
      </c>
      <c r="I244" s="535" t="s">
        <v>884</v>
      </c>
    </row>
    <row r="245" spans="1:9">
      <c r="A245" s="538">
        <v>243</v>
      </c>
      <c r="B245" s="536">
        <v>5605179</v>
      </c>
      <c r="C245" s="537" t="s">
        <v>1979</v>
      </c>
      <c r="D245" s="536" t="s">
        <v>1980</v>
      </c>
      <c r="E245" s="535" t="s">
        <v>1082</v>
      </c>
      <c r="F245" s="535" t="s">
        <v>1213</v>
      </c>
      <c r="G245" s="535" t="s">
        <v>886</v>
      </c>
      <c r="H245" s="535" t="s">
        <v>887</v>
      </c>
      <c r="I245" s="535" t="s">
        <v>884</v>
      </c>
    </row>
    <row r="246" spans="1:9">
      <c r="A246" s="538">
        <v>244</v>
      </c>
      <c r="B246" s="536">
        <v>5605166</v>
      </c>
      <c r="C246" s="537" t="s">
        <v>1981</v>
      </c>
      <c r="D246" s="536" t="s">
        <v>1982</v>
      </c>
      <c r="E246" s="535" t="s">
        <v>1177</v>
      </c>
      <c r="F246" s="535" t="s">
        <v>1179</v>
      </c>
      <c r="G246" s="535" t="s">
        <v>1180</v>
      </c>
      <c r="H246" s="535" t="s">
        <v>1181</v>
      </c>
      <c r="I246" s="535" t="s">
        <v>1178</v>
      </c>
    </row>
    <row r="247" spans="1:9">
      <c r="A247" s="538">
        <v>245</v>
      </c>
      <c r="B247" s="536">
        <v>5606197</v>
      </c>
      <c r="C247" s="537" t="s">
        <v>1983</v>
      </c>
      <c r="D247" s="536" t="s">
        <v>1984</v>
      </c>
      <c r="E247" s="535" t="s">
        <v>1273</v>
      </c>
      <c r="F247" s="535" t="s">
        <v>1274</v>
      </c>
      <c r="G247" s="535" t="s">
        <v>1275</v>
      </c>
      <c r="H247" s="535" t="s">
        <v>1181</v>
      </c>
      <c r="I247" s="535" t="s">
        <v>1202</v>
      </c>
    </row>
    <row r="248" spans="1:9">
      <c r="A248" s="538">
        <v>246</v>
      </c>
      <c r="B248" s="536">
        <v>5605173</v>
      </c>
      <c r="C248" s="537" t="s">
        <v>1985</v>
      </c>
      <c r="D248" s="536" t="s">
        <v>1986</v>
      </c>
      <c r="E248" s="535" t="s">
        <v>1201</v>
      </c>
      <c r="F248" s="535" t="s">
        <v>1203</v>
      </c>
      <c r="G248" s="535" t="s">
        <v>1204</v>
      </c>
      <c r="H248" s="535" t="s">
        <v>1181</v>
      </c>
      <c r="I248" s="535" t="s">
        <v>1202</v>
      </c>
    </row>
    <row r="249" spans="1:9">
      <c r="A249" s="538">
        <v>247</v>
      </c>
      <c r="B249" s="536">
        <v>5604164</v>
      </c>
      <c r="C249" s="537" t="s">
        <v>1987</v>
      </c>
      <c r="D249" s="536" t="s">
        <v>1988</v>
      </c>
      <c r="E249" s="535" t="s">
        <v>1170</v>
      </c>
      <c r="F249" s="535" t="s">
        <v>1172</v>
      </c>
      <c r="G249" s="535" t="s">
        <v>1173</v>
      </c>
      <c r="H249" s="535" t="s">
        <v>843</v>
      </c>
      <c r="I249" s="535" t="s">
        <v>1171</v>
      </c>
    </row>
    <row r="250" spans="1:9">
      <c r="A250" s="538">
        <v>248</v>
      </c>
      <c r="B250" s="536">
        <v>5711308</v>
      </c>
      <c r="C250" s="537" t="s">
        <v>1989</v>
      </c>
      <c r="D250" s="536" t="s">
        <v>1990</v>
      </c>
      <c r="E250" s="535" t="s">
        <v>1543</v>
      </c>
      <c r="F250" s="535" t="s">
        <v>1544</v>
      </c>
      <c r="G250" s="535" t="s">
        <v>1545</v>
      </c>
      <c r="H250" s="535" t="s">
        <v>843</v>
      </c>
      <c r="I250" s="535" t="s">
        <v>1171</v>
      </c>
    </row>
    <row r="251" spans="1:9">
      <c r="A251" s="538">
        <v>249</v>
      </c>
      <c r="B251" s="536">
        <v>5710300</v>
      </c>
      <c r="C251" s="537" t="s">
        <v>1991</v>
      </c>
      <c r="D251" s="536" t="s">
        <v>1992</v>
      </c>
      <c r="E251" s="535" t="s">
        <v>1526</v>
      </c>
      <c r="F251" s="535" t="s">
        <v>1352</v>
      </c>
      <c r="G251" s="535" t="s">
        <v>1527</v>
      </c>
      <c r="H251" s="535" t="s">
        <v>843</v>
      </c>
      <c r="I251" s="535" t="s">
        <v>1171</v>
      </c>
    </row>
    <row r="252" spans="1:9">
      <c r="A252" s="538">
        <v>250</v>
      </c>
      <c r="B252" s="536">
        <v>5505065</v>
      </c>
      <c r="C252" s="537" t="s">
        <v>1993</v>
      </c>
      <c r="D252" s="536" t="s">
        <v>1994</v>
      </c>
      <c r="E252" s="535" t="s">
        <v>839</v>
      </c>
      <c r="F252" s="535" t="s">
        <v>841</v>
      </c>
      <c r="G252" s="535" t="s">
        <v>842</v>
      </c>
      <c r="H252" s="535" t="s">
        <v>843</v>
      </c>
      <c r="I252" s="535" t="s">
        <v>1116</v>
      </c>
    </row>
    <row r="253" spans="1:9">
      <c r="A253" s="538">
        <v>251</v>
      </c>
      <c r="B253" s="536">
        <v>5603147</v>
      </c>
      <c r="C253" s="537" t="s">
        <v>1995</v>
      </c>
      <c r="D253" s="536" t="s">
        <v>1996</v>
      </c>
      <c r="E253" s="535" t="s">
        <v>1115</v>
      </c>
      <c r="F253" s="535" t="s">
        <v>1117</v>
      </c>
      <c r="G253" s="535" t="s">
        <v>1117</v>
      </c>
      <c r="H253" s="535" t="s">
        <v>843</v>
      </c>
      <c r="I253" s="535" t="s">
        <v>1116</v>
      </c>
    </row>
    <row r="254" spans="1:9">
      <c r="A254" s="538">
        <v>253</v>
      </c>
      <c r="B254" s="536">
        <v>5603136</v>
      </c>
      <c r="C254" s="537" t="s">
        <v>1999</v>
      </c>
      <c r="D254" s="536" t="s">
        <v>2000</v>
      </c>
      <c r="E254" s="535" t="s">
        <v>1078</v>
      </c>
      <c r="F254" s="535" t="s">
        <v>1080</v>
      </c>
      <c r="G254" s="535" t="s">
        <v>1081</v>
      </c>
      <c r="H254" s="535" t="s">
        <v>657</v>
      </c>
      <c r="I254" s="535" t="s">
        <v>1079</v>
      </c>
    </row>
    <row r="255" spans="1:9">
      <c r="A255" s="538">
        <v>252</v>
      </c>
      <c r="B255" s="536">
        <v>5505070</v>
      </c>
      <c r="C255" s="537" t="s">
        <v>1997</v>
      </c>
      <c r="D255" s="536" t="s">
        <v>1998</v>
      </c>
      <c r="E255" s="535" t="s">
        <v>844</v>
      </c>
      <c r="F255" s="535" t="s">
        <v>846</v>
      </c>
      <c r="G255" s="535" t="s">
        <v>847</v>
      </c>
      <c r="H255" s="535" t="s">
        <v>657</v>
      </c>
      <c r="I255" s="535" t="s">
        <v>1079</v>
      </c>
    </row>
    <row r="256" spans="1:9">
      <c r="A256" s="538">
        <v>254</v>
      </c>
      <c r="B256" s="536">
        <v>5703230</v>
      </c>
      <c r="C256" s="537" t="s">
        <v>2001</v>
      </c>
      <c r="D256" s="536" t="s">
        <v>2002</v>
      </c>
      <c r="E256" s="535" t="s">
        <v>1370</v>
      </c>
      <c r="F256" s="535" t="s">
        <v>846</v>
      </c>
      <c r="G256" s="535" t="s">
        <v>847</v>
      </c>
      <c r="H256" s="535" t="s">
        <v>657</v>
      </c>
      <c r="I256" s="535" t="s">
        <v>1079</v>
      </c>
    </row>
    <row r="257" spans="1:9">
      <c r="A257" s="538">
        <v>255</v>
      </c>
      <c r="B257" s="536">
        <v>5405008</v>
      </c>
      <c r="C257" s="537" t="s">
        <v>2026</v>
      </c>
      <c r="D257" s="536" t="s">
        <v>2027</v>
      </c>
      <c r="E257" s="535" t="s">
        <v>687</v>
      </c>
      <c r="F257" s="535" t="s">
        <v>2028</v>
      </c>
      <c r="G257" s="535" t="s">
        <v>688</v>
      </c>
      <c r="H257" s="535" t="s">
        <v>657</v>
      </c>
      <c r="I257" s="535" t="s">
        <v>1146</v>
      </c>
    </row>
    <row r="258" spans="1:9">
      <c r="A258" s="538">
        <v>256</v>
      </c>
      <c r="B258" s="536">
        <v>5709295</v>
      </c>
      <c r="C258" s="537" t="s">
        <v>2003</v>
      </c>
      <c r="D258" s="536" t="s">
        <v>2004</v>
      </c>
      <c r="E258" s="535" t="s">
        <v>1511</v>
      </c>
      <c r="F258" s="535" t="s">
        <v>1512</v>
      </c>
      <c r="G258" s="535" t="s">
        <v>1512</v>
      </c>
      <c r="H258" s="535" t="s">
        <v>657</v>
      </c>
      <c r="I258" s="535" t="s">
        <v>1146</v>
      </c>
    </row>
    <row r="259" spans="1:9">
      <c r="A259" s="538">
        <v>257</v>
      </c>
      <c r="B259" s="536">
        <v>5604157</v>
      </c>
      <c r="C259" s="543" t="s">
        <v>2243</v>
      </c>
      <c r="E259" s="535" t="s">
        <v>1145</v>
      </c>
      <c r="G259" s="535" t="s">
        <v>1147</v>
      </c>
      <c r="H259" s="535" t="s">
        <v>657</v>
      </c>
      <c r="I259" s="535" t="s">
        <v>1146</v>
      </c>
    </row>
    <row r="260" spans="1:9">
      <c r="A260" s="538">
        <v>258</v>
      </c>
      <c r="B260" s="536">
        <v>5505073</v>
      </c>
      <c r="C260" s="537" t="s">
        <v>2005</v>
      </c>
      <c r="D260" s="536" t="s">
        <v>2006</v>
      </c>
      <c r="E260" s="535" t="s">
        <v>854</v>
      </c>
      <c r="F260" s="535" t="s">
        <v>855</v>
      </c>
      <c r="G260" s="535" t="s">
        <v>856</v>
      </c>
      <c r="H260" s="535" t="s">
        <v>657</v>
      </c>
      <c r="I260" s="535" t="s">
        <v>985</v>
      </c>
    </row>
    <row r="261" spans="1:9">
      <c r="A261" s="538">
        <v>263</v>
      </c>
      <c r="B261" s="536">
        <v>5510109</v>
      </c>
      <c r="C261" s="537" t="s">
        <v>2020</v>
      </c>
      <c r="D261" s="536" t="s">
        <v>2021</v>
      </c>
      <c r="E261" s="535" t="s">
        <v>984</v>
      </c>
      <c r="F261" s="535" t="s">
        <v>986</v>
      </c>
      <c r="G261" s="535" t="s">
        <v>856</v>
      </c>
      <c r="H261" s="535" t="s">
        <v>657</v>
      </c>
      <c r="I261" s="535" t="s">
        <v>985</v>
      </c>
    </row>
    <row r="262" spans="1:9">
      <c r="A262" s="538">
        <v>264</v>
      </c>
      <c r="B262" s="536">
        <v>5603151</v>
      </c>
      <c r="C262" s="537" t="s">
        <v>2022</v>
      </c>
      <c r="D262" s="536" t="s">
        <v>2023</v>
      </c>
      <c r="E262" s="535" t="s">
        <v>1127</v>
      </c>
      <c r="F262" s="535" t="s">
        <v>1128</v>
      </c>
      <c r="G262" s="535" t="s">
        <v>856</v>
      </c>
      <c r="H262" s="535" t="s">
        <v>657</v>
      </c>
      <c r="I262" s="535" t="s">
        <v>985</v>
      </c>
    </row>
    <row r="263" spans="1:9">
      <c r="A263" s="538">
        <v>265</v>
      </c>
      <c r="B263" s="536">
        <v>5705268</v>
      </c>
      <c r="C263" s="537" t="s">
        <v>2024</v>
      </c>
      <c r="D263" s="536" t="s">
        <v>2025</v>
      </c>
      <c r="E263" s="535" t="s">
        <v>1441</v>
      </c>
      <c r="F263" s="535" t="s">
        <v>1442</v>
      </c>
      <c r="G263" s="535" t="s">
        <v>1443</v>
      </c>
      <c r="H263" s="535" t="s">
        <v>657</v>
      </c>
      <c r="I263" s="535" t="s">
        <v>985</v>
      </c>
    </row>
    <row r="264" spans="1:9">
      <c r="A264" s="538">
        <v>259</v>
      </c>
      <c r="B264" s="536">
        <v>5404001</v>
      </c>
      <c r="C264" s="537" t="s">
        <v>2007</v>
      </c>
      <c r="D264" s="536" t="s">
        <v>2008</v>
      </c>
      <c r="E264" s="535" t="s">
        <v>654</v>
      </c>
      <c r="F264" s="535" t="s">
        <v>655</v>
      </c>
      <c r="G264" s="535" t="s">
        <v>656</v>
      </c>
      <c r="H264" s="535" t="s">
        <v>657</v>
      </c>
      <c r="I264" s="535" t="s">
        <v>985</v>
      </c>
    </row>
    <row r="265" spans="1:9">
      <c r="A265" s="538">
        <v>260</v>
      </c>
      <c r="B265" s="536">
        <v>5411038</v>
      </c>
      <c r="C265" s="537" t="s">
        <v>2009</v>
      </c>
      <c r="D265" s="536" t="s">
        <v>2010</v>
      </c>
      <c r="E265" s="535" t="s">
        <v>778</v>
      </c>
      <c r="F265" s="535" t="s">
        <v>779</v>
      </c>
      <c r="G265" s="535" t="s">
        <v>656</v>
      </c>
      <c r="H265" s="535" t="s">
        <v>657</v>
      </c>
      <c r="I265" s="535" t="s">
        <v>985</v>
      </c>
    </row>
    <row r="266" spans="1:9">
      <c r="A266" s="538">
        <v>261</v>
      </c>
      <c r="B266" s="536">
        <v>5501042</v>
      </c>
      <c r="C266" s="537" t="s">
        <v>2011</v>
      </c>
      <c r="D266" s="536" t="s">
        <v>2012</v>
      </c>
      <c r="E266" s="535" t="s">
        <v>794</v>
      </c>
      <c r="F266" s="535" t="s">
        <v>779</v>
      </c>
      <c r="G266" s="535" t="s">
        <v>656</v>
      </c>
      <c r="H266" s="535" t="s">
        <v>657</v>
      </c>
      <c r="I266" s="535" t="s">
        <v>985</v>
      </c>
    </row>
    <row r="267" spans="1:9">
      <c r="A267" s="538">
        <v>262</v>
      </c>
      <c r="B267" s="536">
        <v>5503058</v>
      </c>
      <c r="C267" s="537" t="s">
        <v>2013</v>
      </c>
      <c r="D267" s="536" t="s">
        <v>2014</v>
      </c>
      <c r="E267" s="535" t="s">
        <v>835</v>
      </c>
      <c r="F267" s="535" t="s">
        <v>2015</v>
      </c>
      <c r="G267" s="535" t="s">
        <v>656</v>
      </c>
      <c r="H267" s="535" t="s">
        <v>657</v>
      </c>
      <c r="I267" s="535" t="s">
        <v>985</v>
      </c>
    </row>
    <row r="268" spans="1:9">
      <c r="A268" s="538">
        <v>266</v>
      </c>
      <c r="B268" s="536">
        <v>5605180</v>
      </c>
      <c r="C268" s="537" t="s">
        <v>2018</v>
      </c>
      <c r="D268" s="536" t="s">
        <v>2019</v>
      </c>
      <c r="E268" s="535" t="s">
        <v>1214</v>
      </c>
      <c r="F268" s="535" t="s">
        <v>1215</v>
      </c>
      <c r="G268" s="535" t="s">
        <v>656</v>
      </c>
      <c r="H268" s="535" t="s">
        <v>657</v>
      </c>
      <c r="I268" s="535" t="s">
        <v>985</v>
      </c>
    </row>
    <row r="269" spans="1:9">
      <c r="A269" s="538">
        <v>267</v>
      </c>
      <c r="B269" s="536">
        <v>5711314</v>
      </c>
      <c r="C269" s="537" t="s">
        <v>2016</v>
      </c>
      <c r="D269" s="536" t="s">
        <v>2017</v>
      </c>
      <c r="E269" s="535" t="s">
        <v>1560</v>
      </c>
      <c r="F269" s="535" t="s">
        <v>779</v>
      </c>
      <c r="G269" s="535" t="s">
        <v>656</v>
      </c>
      <c r="H269" s="535" t="s">
        <v>657</v>
      </c>
      <c r="I269" s="535" t="s">
        <v>985</v>
      </c>
    </row>
    <row r="270" spans="1:9">
      <c r="A270" s="538">
        <v>268</v>
      </c>
      <c r="B270" s="536">
        <v>5601126</v>
      </c>
      <c r="C270" s="543" t="s">
        <v>2244</v>
      </c>
      <c r="E270" s="535" t="s">
        <v>1039</v>
      </c>
      <c r="F270" s="535" t="s">
        <v>1041</v>
      </c>
      <c r="G270" s="535" t="s">
        <v>1042</v>
      </c>
      <c r="H270" s="535" t="s">
        <v>784</v>
      </c>
      <c r="I270" s="535" t="s">
        <v>1040</v>
      </c>
    </row>
    <row r="271" spans="1:9">
      <c r="A271" s="538">
        <v>269</v>
      </c>
      <c r="B271" s="536">
        <v>5412039</v>
      </c>
      <c r="C271" s="543" t="s">
        <v>2245</v>
      </c>
      <c r="E271" s="535" t="s">
        <v>780</v>
      </c>
      <c r="F271" s="535" t="s">
        <v>782</v>
      </c>
      <c r="G271" s="535" t="s">
        <v>783</v>
      </c>
      <c r="H271" s="535" t="s">
        <v>784</v>
      </c>
      <c r="I271" s="535" t="s">
        <v>781</v>
      </c>
    </row>
    <row r="272" spans="1:9">
      <c r="A272" s="538">
        <v>270</v>
      </c>
      <c r="B272" s="536">
        <v>5505071</v>
      </c>
      <c r="C272" s="543" t="s">
        <v>2246</v>
      </c>
      <c r="E272" s="535" t="s">
        <v>848</v>
      </c>
      <c r="F272" s="535" t="s">
        <v>850</v>
      </c>
      <c r="G272" s="535" t="s">
        <v>851</v>
      </c>
      <c r="H272" s="535" t="s">
        <v>784</v>
      </c>
      <c r="I272" s="535" t="s">
        <v>849</v>
      </c>
    </row>
    <row r="273" spans="1:9">
      <c r="A273" s="538">
        <v>271</v>
      </c>
      <c r="B273" s="536">
        <v>5705269</v>
      </c>
      <c r="C273" s="543" t="s">
        <v>2247</v>
      </c>
      <c r="E273" s="535" t="s">
        <v>1444</v>
      </c>
      <c r="F273" s="535" t="s">
        <v>1445</v>
      </c>
      <c r="G273" s="535" t="s">
        <v>1446</v>
      </c>
      <c r="H273" s="535" t="s">
        <v>784</v>
      </c>
    </row>
    <row r="274" spans="1:9">
      <c r="A274" s="538">
        <v>272</v>
      </c>
      <c r="B274" s="536">
        <v>5711312</v>
      </c>
      <c r="C274" s="537" t="s">
        <v>2029</v>
      </c>
      <c r="D274" s="536" t="s">
        <v>2030</v>
      </c>
      <c r="E274" s="535" t="s">
        <v>1554</v>
      </c>
      <c r="F274" s="535" t="s">
        <v>1556</v>
      </c>
      <c r="G274" s="535" t="s">
        <v>1557</v>
      </c>
      <c r="H274" s="535" t="s">
        <v>901</v>
      </c>
      <c r="I274" s="535" t="s">
        <v>1555</v>
      </c>
    </row>
    <row r="275" spans="1:9">
      <c r="A275" s="538">
        <v>273</v>
      </c>
      <c r="B275" s="536">
        <v>5506086</v>
      </c>
      <c r="C275" s="543" t="s">
        <v>2248</v>
      </c>
      <c r="E275" s="535" t="s">
        <v>898</v>
      </c>
      <c r="F275" s="535" t="s">
        <v>900</v>
      </c>
      <c r="G275" s="535" t="s">
        <v>731</v>
      </c>
      <c r="H275" s="535" t="s">
        <v>901</v>
      </c>
      <c r="I275" s="535" t="s">
        <v>899</v>
      </c>
    </row>
    <row r="276" spans="1:9">
      <c r="A276" s="538">
        <v>274</v>
      </c>
      <c r="B276" s="536">
        <v>5608209</v>
      </c>
      <c r="C276" s="537" t="s">
        <v>2031</v>
      </c>
      <c r="D276" s="536" t="s">
        <v>2032</v>
      </c>
      <c r="E276" s="535" t="s">
        <v>1306</v>
      </c>
      <c r="F276" s="535" t="s">
        <v>1308</v>
      </c>
      <c r="G276" s="535" t="s">
        <v>1309</v>
      </c>
      <c r="H276" s="535" t="s">
        <v>1310</v>
      </c>
      <c r="I276" s="535" t="s">
        <v>1307</v>
      </c>
    </row>
    <row r="277" spans="1:9">
      <c r="A277" s="538">
        <v>275</v>
      </c>
      <c r="B277" s="536">
        <v>5510111</v>
      </c>
      <c r="C277" s="537" t="s">
        <v>2034</v>
      </c>
      <c r="D277" s="536" t="s">
        <v>2033</v>
      </c>
      <c r="E277" s="535" t="s">
        <v>991</v>
      </c>
      <c r="F277" s="535" t="s">
        <v>992</v>
      </c>
      <c r="G277" s="535" t="s">
        <v>993</v>
      </c>
      <c r="H277" s="535" t="s">
        <v>675</v>
      </c>
      <c r="I277" s="535" t="s">
        <v>672</v>
      </c>
    </row>
    <row r="278" spans="1:9">
      <c r="A278" s="538">
        <v>276</v>
      </c>
      <c r="B278" s="536">
        <v>5405004</v>
      </c>
      <c r="C278" s="537" t="s">
        <v>2035</v>
      </c>
      <c r="D278" s="536" t="s">
        <v>2036</v>
      </c>
      <c r="E278" s="535" t="s">
        <v>671</v>
      </c>
      <c r="F278" s="535" t="s">
        <v>673</v>
      </c>
      <c r="G278" s="535" t="s">
        <v>674</v>
      </c>
      <c r="H278" s="535" t="s">
        <v>675</v>
      </c>
      <c r="I278" s="535" t="s">
        <v>672</v>
      </c>
    </row>
    <row r="279" spans="1:9">
      <c r="A279" s="538">
        <v>277</v>
      </c>
      <c r="B279" s="536">
        <v>5506081</v>
      </c>
      <c r="C279" s="537" t="s">
        <v>2037</v>
      </c>
      <c r="D279" s="536" t="s">
        <v>2038</v>
      </c>
      <c r="E279" s="535" t="s">
        <v>882</v>
      </c>
      <c r="F279" s="535" t="s">
        <v>673</v>
      </c>
      <c r="G279" s="535" t="s">
        <v>674</v>
      </c>
      <c r="H279" s="535" t="s">
        <v>675</v>
      </c>
      <c r="I279" s="535" t="s">
        <v>672</v>
      </c>
    </row>
    <row r="280" spans="1:9">
      <c r="A280" s="538">
        <v>278</v>
      </c>
      <c r="B280" s="536">
        <v>5506083</v>
      </c>
      <c r="C280" s="537" t="s">
        <v>2039</v>
      </c>
      <c r="D280" s="536" t="s">
        <v>2040</v>
      </c>
      <c r="E280" s="535" t="s">
        <v>888</v>
      </c>
      <c r="F280" s="535" t="s">
        <v>890</v>
      </c>
      <c r="G280" s="535" t="s">
        <v>891</v>
      </c>
      <c r="H280" s="535" t="s">
        <v>892</v>
      </c>
      <c r="I280" s="535" t="s">
        <v>889</v>
      </c>
    </row>
    <row r="281" spans="1:9">
      <c r="A281" s="538">
        <v>279</v>
      </c>
      <c r="B281" s="536">
        <v>5604153</v>
      </c>
      <c r="C281" s="537" t="s">
        <v>2041</v>
      </c>
      <c r="D281" s="536" t="s">
        <v>2042</v>
      </c>
      <c r="E281" s="535" t="s">
        <v>1131</v>
      </c>
      <c r="F281" s="535" t="s">
        <v>1133</v>
      </c>
      <c r="G281" s="535" t="s">
        <v>1134</v>
      </c>
      <c r="H281" s="535" t="s">
        <v>663</v>
      </c>
      <c r="I281" s="535" t="s">
        <v>1132</v>
      </c>
    </row>
    <row r="282" spans="1:9">
      <c r="A282" s="538">
        <v>280</v>
      </c>
      <c r="B282" s="536">
        <v>5404002</v>
      </c>
      <c r="C282" s="537" t="s">
        <v>2043</v>
      </c>
      <c r="D282" s="536" t="s">
        <v>2044</v>
      </c>
      <c r="E282" s="535" t="s">
        <v>661</v>
      </c>
      <c r="F282" s="535" t="s">
        <v>662</v>
      </c>
      <c r="G282" s="535" t="s">
        <v>662</v>
      </c>
      <c r="H282" s="535" t="s">
        <v>663</v>
      </c>
      <c r="I282" s="535" t="s">
        <v>2216</v>
      </c>
    </row>
    <row r="283" spans="1:9">
      <c r="A283" s="538">
        <v>281</v>
      </c>
      <c r="B283" s="536">
        <v>5410031</v>
      </c>
      <c r="C283" s="537" t="s">
        <v>2045</v>
      </c>
      <c r="D283" s="536" t="s">
        <v>2046</v>
      </c>
      <c r="E283" s="535" t="s">
        <v>765</v>
      </c>
      <c r="F283" s="535" t="s">
        <v>662</v>
      </c>
      <c r="G283" s="535" t="s">
        <v>662</v>
      </c>
      <c r="H283" s="535" t="s">
        <v>663</v>
      </c>
      <c r="I283" s="535" t="s">
        <v>2216</v>
      </c>
    </row>
    <row r="284" spans="1:9">
      <c r="A284" s="538">
        <v>282</v>
      </c>
      <c r="B284" s="536">
        <v>5709293</v>
      </c>
      <c r="C284" s="537" t="s">
        <v>2047</v>
      </c>
      <c r="D284" s="536" t="s">
        <v>2048</v>
      </c>
      <c r="E284" s="535" t="s">
        <v>1506</v>
      </c>
      <c r="F284" s="535" t="s">
        <v>1508</v>
      </c>
      <c r="G284" s="535" t="s">
        <v>1509</v>
      </c>
      <c r="H284" s="535" t="s">
        <v>663</v>
      </c>
      <c r="I284" s="535" t="s">
        <v>2217</v>
      </c>
    </row>
    <row r="285" spans="1:9">
      <c r="A285" s="538">
        <v>283</v>
      </c>
      <c r="B285" s="536">
        <v>5602135</v>
      </c>
      <c r="C285" s="537" t="s">
        <v>2049</v>
      </c>
      <c r="D285" s="536" t="s">
        <v>2050</v>
      </c>
      <c r="E285" s="535" t="s">
        <v>1075</v>
      </c>
      <c r="F285" s="535" t="s">
        <v>1076</v>
      </c>
      <c r="G285" s="535" t="s">
        <v>1077</v>
      </c>
      <c r="H285" s="535" t="s">
        <v>1000</v>
      </c>
      <c r="I285" s="535" t="s">
        <v>997</v>
      </c>
    </row>
    <row r="286" spans="1:9">
      <c r="A286" s="538">
        <v>284</v>
      </c>
      <c r="B286" s="536">
        <v>5510113</v>
      </c>
      <c r="C286" s="537" t="s">
        <v>2051</v>
      </c>
      <c r="D286" s="536" t="s">
        <v>2052</v>
      </c>
      <c r="E286" s="535" t="s">
        <v>996</v>
      </c>
      <c r="F286" s="535" t="s">
        <v>998</v>
      </c>
      <c r="G286" s="535" t="s">
        <v>999</v>
      </c>
      <c r="H286" s="535" t="s">
        <v>1000</v>
      </c>
      <c r="I286" s="535" t="s">
        <v>997</v>
      </c>
    </row>
    <row r="287" spans="1:9">
      <c r="A287" s="538">
        <v>285</v>
      </c>
      <c r="B287" s="536">
        <v>5604163</v>
      </c>
      <c r="C287" s="537" t="s">
        <v>2053</v>
      </c>
      <c r="D287" s="536" t="s">
        <v>2054</v>
      </c>
      <c r="E287" s="535" t="s">
        <v>1166</v>
      </c>
      <c r="F287" s="535" t="s">
        <v>1168</v>
      </c>
      <c r="G287" s="535" t="s">
        <v>1169</v>
      </c>
      <c r="H287" s="535" t="s">
        <v>1000</v>
      </c>
      <c r="I287" s="535" t="s">
        <v>1167</v>
      </c>
    </row>
    <row r="288" spans="1:9">
      <c r="A288" s="538">
        <v>287</v>
      </c>
      <c r="B288" s="536">
        <v>5705248</v>
      </c>
      <c r="C288" s="537" t="s">
        <v>2057</v>
      </c>
      <c r="D288" s="536" t="s">
        <v>2058</v>
      </c>
      <c r="E288" s="535" t="s">
        <v>1418</v>
      </c>
      <c r="F288" s="535" t="s">
        <v>1419</v>
      </c>
      <c r="G288" s="535" t="s">
        <v>1419</v>
      </c>
      <c r="H288" s="535" t="s">
        <v>708</v>
      </c>
      <c r="I288" s="535" t="s">
        <v>1222</v>
      </c>
    </row>
    <row r="289" spans="1:9">
      <c r="A289" s="538">
        <v>288</v>
      </c>
      <c r="B289" s="536">
        <v>5706280</v>
      </c>
      <c r="C289" s="537" t="s">
        <v>2059</v>
      </c>
      <c r="D289" s="536" t="s">
        <v>2060</v>
      </c>
      <c r="E289" s="535" t="s">
        <v>1472</v>
      </c>
      <c r="F289" s="535" t="s">
        <v>1473</v>
      </c>
      <c r="G289" s="535" t="s">
        <v>731</v>
      </c>
      <c r="H289" s="535" t="s">
        <v>708</v>
      </c>
      <c r="I289" s="535" t="s">
        <v>1222</v>
      </c>
    </row>
    <row r="290" spans="1:9">
      <c r="A290" s="538">
        <v>289</v>
      </c>
      <c r="B290" s="536">
        <v>5710302</v>
      </c>
      <c r="C290" s="537" t="s">
        <v>2061</v>
      </c>
      <c r="D290" s="536" t="s">
        <v>2062</v>
      </c>
      <c r="E290" s="535" t="s">
        <v>1530</v>
      </c>
      <c r="F290" s="535" t="s">
        <v>1531</v>
      </c>
      <c r="G290" s="535" t="s">
        <v>731</v>
      </c>
      <c r="H290" s="535" t="s">
        <v>708</v>
      </c>
      <c r="I290" s="535" t="s">
        <v>1222</v>
      </c>
    </row>
    <row r="291" spans="1:9">
      <c r="A291" s="538">
        <v>290</v>
      </c>
      <c r="B291" s="536">
        <v>5605176</v>
      </c>
      <c r="C291" s="537" t="s">
        <v>2063</v>
      </c>
      <c r="D291" s="536" t="s">
        <v>2064</v>
      </c>
      <c r="E291" s="535" t="s">
        <v>1221</v>
      </c>
      <c r="F291" s="535" t="s">
        <v>1223</v>
      </c>
      <c r="G291" s="535" t="s">
        <v>1224</v>
      </c>
      <c r="H291" s="535" t="s">
        <v>708</v>
      </c>
      <c r="I291" s="535" t="s">
        <v>1222</v>
      </c>
    </row>
    <row r="292" spans="1:9">
      <c r="A292" s="538">
        <v>286</v>
      </c>
      <c r="B292" s="536">
        <v>5502043</v>
      </c>
      <c r="C292" s="537" t="s">
        <v>2055</v>
      </c>
      <c r="D292" s="536" t="s">
        <v>2056</v>
      </c>
      <c r="E292" s="535" t="s">
        <v>795</v>
      </c>
      <c r="F292" s="535" t="s">
        <v>797</v>
      </c>
      <c r="G292" s="535" t="s">
        <v>798</v>
      </c>
      <c r="H292" s="535" t="s">
        <v>708</v>
      </c>
      <c r="I292" s="535" t="s">
        <v>1222</v>
      </c>
    </row>
    <row r="293" spans="1:9">
      <c r="A293" s="538">
        <v>291</v>
      </c>
      <c r="B293" s="536">
        <v>5701220</v>
      </c>
      <c r="C293" s="537" t="s">
        <v>2065</v>
      </c>
      <c r="D293" s="536" t="s">
        <v>2066</v>
      </c>
      <c r="E293" s="535" t="s">
        <v>1344</v>
      </c>
      <c r="F293" s="535" t="s">
        <v>1345</v>
      </c>
      <c r="G293" s="535" t="s">
        <v>1346</v>
      </c>
      <c r="H293" s="535" t="s">
        <v>708</v>
      </c>
      <c r="I293" s="535" t="s">
        <v>1022</v>
      </c>
    </row>
    <row r="294" spans="1:9">
      <c r="A294" s="538">
        <v>292</v>
      </c>
      <c r="B294" s="536">
        <v>5511120</v>
      </c>
      <c r="C294" s="537" t="s">
        <v>2067</v>
      </c>
      <c r="D294" s="536" t="s">
        <v>2068</v>
      </c>
      <c r="E294" s="535" t="s">
        <v>1021</v>
      </c>
      <c r="F294" s="535" t="s">
        <v>1023</v>
      </c>
      <c r="G294" s="535" t="s">
        <v>1024</v>
      </c>
      <c r="H294" s="535" t="s">
        <v>708</v>
      </c>
      <c r="I294" s="535" t="s">
        <v>1022</v>
      </c>
    </row>
    <row r="295" spans="1:9">
      <c r="A295" s="538">
        <v>293</v>
      </c>
      <c r="B295" s="536">
        <v>5703240</v>
      </c>
      <c r="C295" s="537" t="s">
        <v>2069</v>
      </c>
      <c r="D295" s="536" t="s">
        <v>2070</v>
      </c>
      <c r="E295" s="535" t="s">
        <v>1395</v>
      </c>
      <c r="F295" s="535" t="s">
        <v>1396</v>
      </c>
      <c r="G295" s="535" t="s">
        <v>1024</v>
      </c>
      <c r="H295" s="535" t="s">
        <v>708</v>
      </c>
      <c r="I295" s="535" t="s">
        <v>1022</v>
      </c>
    </row>
    <row r="296" spans="1:9">
      <c r="A296" s="538">
        <v>294</v>
      </c>
      <c r="B296" s="536">
        <v>5601123</v>
      </c>
      <c r="C296" s="537" t="s">
        <v>2071</v>
      </c>
      <c r="D296" s="536" t="s">
        <v>2072</v>
      </c>
      <c r="E296" s="535" t="s">
        <v>1032</v>
      </c>
      <c r="F296" s="535" t="s">
        <v>1033</v>
      </c>
      <c r="G296" s="535" t="s">
        <v>1034</v>
      </c>
      <c r="H296" s="535" t="s">
        <v>708</v>
      </c>
      <c r="I296" s="535" t="s">
        <v>1022</v>
      </c>
    </row>
    <row r="297" spans="1:9">
      <c r="A297" s="538">
        <v>297</v>
      </c>
      <c r="B297" s="536">
        <v>5705251</v>
      </c>
      <c r="C297" s="537" t="s">
        <v>2077</v>
      </c>
      <c r="D297" s="536" t="s">
        <v>2078</v>
      </c>
      <c r="E297" s="535" t="s">
        <v>1424</v>
      </c>
      <c r="F297" s="535" t="s">
        <v>1425</v>
      </c>
      <c r="G297" s="535" t="s">
        <v>1426</v>
      </c>
      <c r="H297" s="535" t="s">
        <v>708</v>
      </c>
      <c r="I297" s="535" t="s">
        <v>1196</v>
      </c>
    </row>
    <row r="298" spans="1:9">
      <c r="A298" s="538">
        <v>298</v>
      </c>
      <c r="B298" s="536">
        <v>5705273</v>
      </c>
      <c r="C298" s="537" t="s">
        <v>2079</v>
      </c>
      <c r="D298" s="536" t="s">
        <v>2080</v>
      </c>
      <c r="E298" s="535" t="s">
        <v>1456</v>
      </c>
      <c r="F298" s="535" t="s">
        <v>1457</v>
      </c>
      <c r="G298" s="535" t="s">
        <v>1426</v>
      </c>
      <c r="H298" s="535" t="s">
        <v>708</v>
      </c>
      <c r="I298" s="535" t="s">
        <v>1196</v>
      </c>
    </row>
    <row r="299" spans="1:9">
      <c r="A299" s="538">
        <v>295</v>
      </c>
      <c r="B299" s="536">
        <v>5406014</v>
      </c>
      <c r="C299" s="537" t="s">
        <v>2073</v>
      </c>
      <c r="D299" s="536" t="s">
        <v>2074</v>
      </c>
      <c r="E299" s="535" t="s">
        <v>704</v>
      </c>
      <c r="F299" s="535" t="s">
        <v>706</v>
      </c>
      <c r="G299" s="535" t="s">
        <v>707</v>
      </c>
      <c r="H299" s="535" t="s">
        <v>708</v>
      </c>
      <c r="I299" s="535" t="s">
        <v>1196</v>
      </c>
    </row>
    <row r="300" spans="1:9">
      <c r="A300" s="538">
        <v>296</v>
      </c>
      <c r="B300" s="536">
        <v>5503049</v>
      </c>
      <c r="C300" s="537" t="s">
        <v>2075</v>
      </c>
      <c r="D300" s="536" t="s">
        <v>2076</v>
      </c>
      <c r="E300" s="535" t="s">
        <v>810</v>
      </c>
      <c r="F300" s="535" t="s">
        <v>707</v>
      </c>
      <c r="G300" s="535" t="s">
        <v>707</v>
      </c>
      <c r="H300" s="535" t="s">
        <v>708</v>
      </c>
      <c r="I300" s="535" t="s">
        <v>1196</v>
      </c>
    </row>
    <row r="301" spans="1:9">
      <c r="A301" s="538">
        <v>299</v>
      </c>
      <c r="B301" s="536">
        <v>5605171</v>
      </c>
      <c r="C301" s="537" t="s">
        <v>2081</v>
      </c>
      <c r="D301" s="536" t="s">
        <v>2082</v>
      </c>
      <c r="E301" s="535" t="s">
        <v>1195</v>
      </c>
      <c r="F301" s="535" t="s">
        <v>1197</v>
      </c>
      <c r="G301" s="535" t="s">
        <v>707</v>
      </c>
      <c r="H301" s="535" t="s">
        <v>708</v>
      </c>
      <c r="I301" s="535" t="s">
        <v>1196</v>
      </c>
    </row>
    <row r="302" spans="1:9">
      <c r="A302" s="538">
        <v>300</v>
      </c>
      <c r="B302" s="536">
        <v>5605182</v>
      </c>
      <c r="C302" s="537" t="s">
        <v>2083</v>
      </c>
      <c r="D302" s="536" t="s">
        <v>2084</v>
      </c>
      <c r="E302" s="535" t="s">
        <v>1233</v>
      </c>
      <c r="F302" s="535" t="s">
        <v>1234</v>
      </c>
      <c r="G302" s="535" t="s">
        <v>707</v>
      </c>
      <c r="H302" s="535" t="s">
        <v>708</v>
      </c>
      <c r="I302" s="535" t="s">
        <v>1196</v>
      </c>
    </row>
    <row r="303" spans="1:9">
      <c r="A303" s="538">
        <v>301</v>
      </c>
      <c r="B303" s="536">
        <v>5705267</v>
      </c>
      <c r="C303" s="537" t="s">
        <v>2085</v>
      </c>
      <c r="D303" s="536" t="s">
        <v>2086</v>
      </c>
      <c r="E303" s="535" t="s">
        <v>1439</v>
      </c>
      <c r="F303" s="535" t="s">
        <v>1440</v>
      </c>
      <c r="G303" s="535" t="s">
        <v>707</v>
      </c>
      <c r="H303" s="535" t="s">
        <v>708</v>
      </c>
      <c r="I303" s="535" t="s">
        <v>1196</v>
      </c>
    </row>
    <row r="304" spans="1:9">
      <c r="A304" s="538">
        <v>302</v>
      </c>
      <c r="B304" s="536">
        <v>5604162</v>
      </c>
      <c r="C304" s="537" t="s">
        <v>2087</v>
      </c>
      <c r="D304" s="536" t="s">
        <v>2088</v>
      </c>
      <c r="E304" s="535" t="s">
        <v>1162</v>
      </c>
      <c r="F304" s="535" t="s">
        <v>1164</v>
      </c>
      <c r="G304" s="535" t="s">
        <v>1165</v>
      </c>
      <c r="H304" s="535" t="s">
        <v>1092</v>
      </c>
      <c r="I304" s="535" t="s">
        <v>1163</v>
      </c>
    </row>
    <row r="305" spans="1:9">
      <c r="A305" s="538">
        <v>303</v>
      </c>
      <c r="B305" s="536">
        <v>5603139</v>
      </c>
      <c r="C305" s="537" t="s">
        <v>2089</v>
      </c>
      <c r="D305" s="536" t="s">
        <v>2090</v>
      </c>
      <c r="E305" s="535" t="s">
        <v>1088</v>
      </c>
      <c r="F305" s="535" t="s">
        <v>1090</v>
      </c>
      <c r="G305" s="535" t="s">
        <v>1091</v>
      </c>
      <c r="H305" s="535" t="s">
        <v>1092</v>
      </c>
      <c r="I305" s="535" t="s">
        <v>1089</v>
      </c>
    </row>
    <row r="306" spans="1:9">
      <c r="A306" s="538">
        <v>304</v>
      </c>
      <c r="B306" s="536">
        <v>5503056</v>
      </c>
      <c r="C306" s="537" t="s">
        <v>2091</v>
      </c>
      <c r="D306" s="536" t="s">
        <v>2092</v>
      </c>
      <c r="E306" s="535" t="s">
        <v>827</v>
      </c>
      <c r="F306" s="535" t="s">
        <v>829</v>
      </c>
      <c r="G306" s="535" t="s">
        <v>830</v>
      </c>
      <c r="H306" s="535" t="s">
        <v>831</v>
      </c>
      <c r="I306" s="535" t="s">
        <v>894</v>
      </c>
    </row>
    <row r="307" spans="1:9">
      <c r="A307" s="538">
        <v>305</v>
      </c>
      <c r="B307" s="536">
        <v>5603140</v>
      </c>
      <c r="C307" s="537" t="s">
        <v>2093</v>
      </c>
      <c r="D307" s="536" t="s">
        <v>2094</v>
      </c>
      <c r="E307" s="535" t="s">
        <v>1093</v>
      </c>
      <c r="F307" s="535" t="s">
        <v>830</v>
      </c>
      <c r="G307" s="535" t="s">
        <v>830</v>
      </c>
      <c r="H307" s="535" t="s">
        <v>831</v>
      </c>
      <c r="I307" s="535" t="s">
        <v>894</v>
      </c>
    </row>
    <row r="308" spans="1:9">
      <c r="A308" s="538">
        <v>306</v>
      </c>
      <c r="B308" s="536">
        <v>5506084</v>
      </c>
      <c r="C308" s="543" t="s">
        <v>2249</v>
      </c>
      <c r="E308" s="535" t="s">
        <v>893</v>
      </c>
      <c r="F308" s="535" t="s">
        <v>895</v>
      </c>
      <c r="G308" s="535" t="s">
        <v>731</v>
      </c>
      <c r="H308" s="535" t="s">
        <v>831</v>
      </c>
    </row>
    <row r="309" spans="1:9">
      <c r="A309" s="538">
        <v>307</v>
      </c>
      <c r="B309" s="536">
        <v>5706285</v>
      </c>
      <c r="C309" s="537" t="s">
        <v>2095</v>
      </c>
      <c r="D309" s="536" t="s">
        <v>2096</v>
      </c>
      <c r="E309" s="535" t="s">
        <v>1487</v>
      </c>
      <c r="F309" s="535" t="s">
        <v>684</v>
      </c>
      <c r="G309" s="535" t="s">
        <v>1489</v>
      </c>
      <c r="H309" s="535" t="s">
        <v>1490</v>
      </c>
      <c r="I309" s="535" t="s">
        <v>1488</v>
      </c>
    </row>
    <row r="310" spans="1:9">
      <c r="A310" s="538">
        <v>308</v>
      </c>
      <c r="B310" s="536">
        <v>5503057</v>
      </c>
      <c r="C310" s="537" t="s">
        <v>2097</v>
      </c>
      <c r="D310" s="536" t="s">
        <v>2098</v>
      </c>
      <c r="E310" s="535" t="s">
        <v>832</v>
      </c>
      <c r="F310" s="535" t="s">
        <v>833</v>
      </c>
      <c r="G310" s="535" t="s">
        <v>834</v>
      </c>
      <c r="H310" s="535" t="s">
        <v>713</v>
      </c>
      <c r="I310" s="535" t="s">
        <v>1005</v>
      </c>
    </row>
    <row r="311" spans="1:9">
      <c r="A311" s="538">
        <v>310</v>
      </c>
      <c r="B311" s="536">
        <v>5511115</v>
      </c>
      <c r="C311" s="537" t="s">
        <v>2101</v>
      </c>
      <c r="D311" s="536" t="s">
        <v>2102</v>
      </c>
      <c r="E311" s="535" t="s">
        <v>1004</v>
      </c>
      <c r="F311" s="535" t="s">
        <v>833</v>
      </c>
      <c r="G311" s="535" t="s">
        <v>834</v>
      </c>
      <c r="H311" s="535" t="s">
        <v>713</v>
      </c>
      <c r="I311" s="535" t="s">
        <v>1005</v>
      </c>
    </row>
    <row r="312" spans="1:9">
      <c r="A312" s="538">
        <v>311</v>
      </c>
      <c r="B312" s="536">
        <v>5701224</v>
      </c>
      <c r="C312" s="537" t="s">
        <v>2103</v>
      </c>
      <c r="D312" s="536" t="s">
        <v>2104</v>
      </c>
      <c r="E312" s="535" t="s">
        <v>1355</v>
      </c>
      <c r="F312" s="535" t="s">
        <v>1356</v>
      </c>
      <c r="G312" s="535" t="s">
        <v>731</v>
      </c>
      <c r="H312" s="535" t="s">
        <v>713</v>
      </c>
      <c r="I312" s="535" t="s">
        <v>1005</v>
      </c>
    </row>
    <row r="313" spans="1:9">
      <c r="A313" s="538">
        <v>309</v>
      </c>
      <c r="B313" s="536">
        <v>5406017</v>
      </c>
      <c r="C313" s="537" t="s">
        <v>2099</v>
      </c>
      <c r="D313" s="536" t="s">
        <v>2100</v>
      </c>
      <c r="E313" s="535" t="s">
        <v>715</v>
      </c>
      <c r="F313" s="535" t="s">
        <v>717</v>
      </c>
      <c r="G313" s="535" t="s">
        <v>717</v>
      </c>
      <c r="H313" s="535" t="s">
        <v>713</v>
      </c>
      <c r="I313" s="535" t="s">
        <v>1005</v>
      </c>
    </row>
    <row r="314" spans="1:9">
      <c r="A314" s="538">
        <v>312</v>
      </c>
      <c r="B314" s="536">
        <v>5604160</v>
      </c>
      <c r="C314" s="537" t="s">
        <v>2105</v>
      </c>
      <c r="D314" s="536" t="s">
        <v>2106</v>
      </c>
      <c r="E314" s="535" t="s">
        <v>1154</v>
      </c>
      <c r="F314" s="535" t="s">
        <v>1156</v>
      </c>
      <c r="G314" s="535" t="s">
        <v>1157</v>
      </c>
      <c r="H314" s="535" t="s">
        <v>713</v>
      </c>
      <c r="I314" s="535" t="s">
        <v>1155</v>
      </c>
    </row>
    <row r="315" spans="1:9">
      <c r="A315" s="538">
        <v>313</v>
      </c>
      <c r="B315" s="536">
        <v>5606188</v>
      </c>
      <c r="C315" s="537" t="s">
        <v>2107</v>
      </c>
      <c r="D315" s="536" t="s">
        <v>2108</v>
      </c>
      <c r="E315" s="535" t="s">
        <v>1249</v>
      </c>
      <c r="F315" s="535" t="s">
        <v>1250</v>
      </c>
      <c r="G315" s="535" t="s">
        <v>1251</v>
      </c>
      <c r="H315" s="535" t="s">
        <v>713</v>
      </c>
      <c r="I315" s="535" t="s">
        <v>1155</v>
      </c>
    </row>
    <row r="316" spans="1:9">
      <c r="A316" s="538">
        <v>314</v>
      </c>
      <c r="B316" s="536">
        <v>5606195</v>
      </c>
      <c r="C316" s="537" t="s">
        <v>2109</v>
      </c>
      <c r="D316" s="536" t="s">
        <v>2110</v>
      </c>
      <c r="E316" s="535" t="s">
        <v>1267</v>
      </c>
      <c r="F316" s="535" t="s">
        <v>1268</v>
      </c>
      <c r="G316" s="535" t="s">
        <v>1251</v>
      </c>
      <c r="H316" s="535" t="s">
        <v>713</v>
      </c>
      <c r="I316" s="535" t="s">
        <v>1155</v>
      </c>
    </row>
    <row r="317" spans="1:9">
      <c r="A317" s="538">
        <v>315</v>
      </c>
      <c r="B317" s="536">
        <v>5703236</v>
      </c>
      <c r="C317" s="537" t="s">
        <v>2111</v>
      </c>
      <c r="D317" s="536" t="s">
        <v>2112</v>
      </c>
      <c r="E317" s="535" t="s">
        <v>1384</v>
      </c>
      <c r="F317" s="535" t="s">
        <v>1268</v>
      </c>
      <c r="G317" s="535" t="s">
        <v>1251</v>
      </c>
      <c r="H317" s="535" t="s">
        <v>713</v>
      </c>
      <c r="I317" s="535" t="s">
        <v>1155</v>
      </c>
    </row>
    <row r="318" spans="1:9">
      <c r="A318" s="538">
        <v>316</v>
      </c>
      <c r="B318" s="536">
        <v>5607201</v>
      </c>
      <c r="C318" s="537" t="s">
        <v>2113</v>
      </c>
      <c r="D318" s="536" t="s">
        <v>2114</v>
      </c>
      <c r="E318" s="535" t="s">
        <v>1284</v>
      </c>
      <c r="F318" s="535" t="s">
        <v>1285</v>
      </c>
      <c r="G318" s="535" t="s">
        <v>1286</v>
      </c>
      <c r="H318" s="535" t="s">
        <v>713</v>
      </c>
      <c r="I318" s="535" t="s">
        <v>1155</v>
      </c>
    </row>
    <row r="319" spans="1:9">
      <c r="A319" s="538">
        <v>317</v>
      </c>
      <c r="B319" s="536">
        <v>5701221</v>
      </c>
      <c r="C319" s="543" t="s">
        <v>2250</v>
      </c>
      <c r="E319" s="535" t="s">
        <v>1347</v>
      </c>
      <c r="F319" s="535" t="s">
        <v>1349</v>
      </c>
      <c r="G319" s="535" t="s">
        <v>1350</v>
      </c>
      <c r="H319" s="535" t="s">
        <v>713</v>
      </c>
      <c r="I319" s="535" t="s">
        <v>1348</v>
      </c>
    </row>
    <row r="320" spans="1:9">
      <c r="A320" s="538">
        <v>318</v>
      </c>
      <c r="B320" s="536">
        <v>5701225</v>
      </c>
      <c r="C320" s="537" t="s">
        <v>2121</v>
      </c>
      <c r="D320" s="536" t="s">
        <v>2122</v>
      </c>
      <c r="E320" s="535" t="s">
        <v>1357</v>
      </c>
      <c r="F320" s="535" t="s">
        <v>1358</v>
      </c>
      <c r="G320" s="535" t="s">
        <v>1359</v>
      </c>
      <c r="H320" s="535" t="s">
        <v>713</v>
      </c>
      <c r="I320" s="535" t="s">
        <v>1348</v>
      </c>
    </row>
    <row r="321" spans="1:9">
      <c r="A321" s="538">
        <v>319</v>
      </c>
      <c r="B321" s="536">
        <v>5701222</v>
      </c>
      <c r="C321" s="537" t="s">
        <v>2119</v>
      </c>
      <c r="D321" s="536" t="s">
        <v>2120</v>
      </c>
      <c r="E321" s="535" t="s">
        <v>1351</v>
      </c>
      <c r="F321" s="535" t="s">
        <v>1352</v>
      </c>
      <c r="G321" s="535" t="s">
        <v>1352</v>
      </c>
      <c r="H321" s="535" t="s">
        <v>713</v>
      </c>
      <c r="I321" s="535" t="s">
        <v>1348</v>
      </c>
    </row>
    <row r="322" spans="1:9">
      <c r="A322" s="538">
        <v>320</v>
      </c>
      <c r="B322" s="536">
        <v>5701223</v>
      </c>
      <c r="C322" s="537" t="s">
        <v>2115</v>
      </c>
      <c r="D322" s="536" t="s">
        <v>2116</v>
      </c>
      <c r="E322" s="535" t="s">
        <v>1353</v>
      </c>
      <c r="F322" s="535" t="s">
        <v>1354</v>
      </c>
      <c r="G322" s="535" t="s">
        <v>1352</v>
      </c>
      <c r="H322" s="535" t="s">
        <v>713</v>
      </c>
      <c r="I322" s="535" t="s">
        <v>1348</v>
      </c>
    </row>
    <row r="323" spans="1:9">
      <c r="A323" s="538">
        <v>321</v>
      </c>
      <c r="B323" s="536">
        <v>5701226</v>
      </c>
      <c r="C323" s="537" t="s">
        <v>2117</v>
      </c>
      <c r="D323" s="536" t="s">
        <v>2118</v>
      </c>
      <c r="E323" s="535" t="s">
        <v>1360</v>
      </c>
      <c r="F323" s="535" t="s">
        <v>1354</v>
      </c>
      <c r="G323" s="535" t="s">
        <v>1352</v>
      </c>
      <c r="H323" s="535" t="s">
        <v>713</v>
      </c>
      <c r="I323" s="535" t="s">
        <v>1348</v>
      </c>
    </row>
    <row r="324" spans="1:9">
      <c r="A324" s="538">
        <v>322</v>
      </c>
      <c r="B324" s="536">
        <v>5406015</v>
      </c>
      <c r="C324" s="537" t="s">
        <v>2125</v>
      </c>
      <c r="D324" s="536" t="s">
        <v>2126</v>
      </c>
      <c r="E324" s="535" t="s">
        <v>709</v>
      </c>
      <c r="F324" s="535" t="s">
        <v>711</v>
      </c>
      <c r="G324" s="535" t="s">
        <v>712</v>
      </c>
      <c r="H324" s="535" t="s">
        <v>713</v>
      </c>
      <c r="I324" s="535" t="s">
        <v>710</v>
      </c>
    </row>
    <row r="325" spans="1:9">
      <c r="A325" s="538">
        <v>323</v>
      </c>
      <c r="B325" s="536">
        <v>5711307</v>
      </c>
      <c r="C325" s="537" t="s">
        <v>2123</v>
      </c>
      <c r="D325" s="536" t="s">
        <v>2124</v>
      </c>
      <c r="E325" s="535" t="s">
        <v>1540</v>
      </c>
      <c r="F325" s="535" t="s">
        <v>1541</v>
      </c>
      <c r="G325" s="535" t="s">
        <v>1542</v>
      </c>
      <c r="H325" s="535" t="s">
        <v>713</v>
      </c>
      <c r="I325" s="535" t="s">
        <v>1381</v>
      </c>
    </row>
    <row r="326" spans="1:9">
      <c r="A326" s="538">
        <v>324</v>
      </c>
      <c r="B326" s="536">
        <v>5703235</v>
      </c>
      <c r="C326" s="537" t="s">
        <v>2127</v>
      </c>
      <c r="D326" s="536" t="s">
        <v>2128</v>
      </c>
      <c r="E326" s="535" t="s">
        <v>1380</v>
      </c>
      <c r="F326" s="535" t="s">
        <v>1382</v>
      </c>
      <c r="G326" s="535" t="s">
        <v>1383</v>
      </c>
      <c r="H326" s="535" t="s">
        <v>713</v>
      </c>
      <c r="I326" s="535" t="s">
        <v>1381</v>
      </c>
    </row>
    <row r="327" spans="1:9">
      <c r="A327" s="538">
        <v>325</v>
      </c>
      <c r="B327" s="536">
        <v>5706281</v>
      </c>
      <c r="C327" s="537" t="s">
        <v>2129</v>
      </c>
      <c r="D327" s="536" t="s">
        <v>2130</v>
      </c>
      <c r="E327" s="535" t="s">
        <v>1474</v>
      </c>
      <c r="F327" s="535" t="s">
        <v>1475</v>
      </c>
      <c r="G327" s="535" t="s">
        <v>1383</v>
      </c>
      <c r="H327" s="535" t="s">
        <v>713</v>
      </c>
      <c r="I327" s="535" t="s">
        <v>1381</v>
      </c>
    </row>
    <row r="328" spans="1:9">
      <c r="A328" s="538">
        <v>326</v>
      </c>
      <c r="B328" s="536">
        <v>5607206</v>
      </c>
      <c r="C328" s="543" t="s">
        <v>2251</v>
      </c>
      <c r="E328" s="535" t="s">
        <v>1298</v>
      </c>
      <c r="F328" s="535" t="s">
        <v>1300</v>
      </c>
      <c r="G328" s="535" t="s">
        <v>1251</v>
      </c>
      <c r="H328" s="535" t="s">
        <v>713</v>
      </c>
      <c r="I328" s="535" t="s">
        <v>1299</v>
      </c>
    </row>
    <row r="329" spans="1:9">
      <c r="A329" s="538"/>
    </row>
    <row r="330" spans="1:9">
      <c r="A330" s="538"/>
    </row>
    <row r="331" spans="1:9">
      <c r="A331" s="538"/>
    </row>
    <row r="332" spans="1:9">
      <c r="A332" s="538"/>
    </row>
    <row r="333" spans="1:9">
      <c r="A333" s="538"/>
    </row>
    <row r="334" spans="1:9">
      <c r="A334" s="538"/>
    </row>
    <row r="335" spans="1:9">
      <c r="A335" s="538"/>
    </row>
    <row r="336" spans="1:9">
      <c r="A336" s="538"/>
    </row>
    <row r="337" spans="1:7">
      <c r="A337" s="538"/>
    </row>
    <row r="338" spans="1:7">
      <c r="A338" s="538"/>
    </row>
    <row r="339" spans="1:7">
      <c r="A339" s="538"/>
    </row>
    <row r="340" spans="1:7">
      <c r="A340" s="538"/>
    </row>
    <row r="341" spans="1:7">
      <c r="A341" s="538"/>
    </row>
    <row r="342" spans="1:7">
      <c r="A342" s="538"/>
    </row>
    <row r="343" spans="1:7">
      <c r="A343" s="538"/>
    </row>
    <row r="344" spans="1:7">
      <c r="A344" s="538"/>
    </row>
    <row r="345" spans="1:7">
      <c r="A345" s="538"/>
    </row>
    <row r="346" spans="1:7">
      <c r="A346" s="538"/>
    </row>
    <row r="347" spans="1:7">
      <c r="A347" s="538"/>
      <c r="G347" s="542"/>
    </row>
    <row r="348" spans="1:7">
      <c r="A348" s="538"/>
    </row>
    <row r="349" spans="1:7">
      <c r="A349" s="538"/>
    </row>
    <row r="350" spans="1:7">
      <c r="A350" s="538"/>
    </row>
    <row r="351" spans="1:7">
      <c r="A351" s="538"/>
    </row>
    <row r="352" spans="1:7">
      <c r="A352" s="538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67" t="s">
        <v>347</v>
      </c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68" t="s">
        <v>358</v>
      </c>
      <c r="G31" s="568"/>
      <c r="H31" s="568"/>
      <c r="I31" s="568"/>
      <c r="J31" s="568"/>
      <c r="K31" s="568"/>
      <c r="L31" s="568"/>
      <c r="M31" s="568"/>
      <c r="N31" s="568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69" t="s">
        <v>360</v>
      </c>
      <c r="G32" s="569"/>
      <c r="H32" s="569"/>
      <c r="I32" s="569"/>
      <c r="J32" s="569"/>
      <c r="K32" s="569"/>
      <c r="L32" s="569"/>
      <c r="M32" s="569"/>
      <c r="N32" s="569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0" t="s">
        <v>313</v>
      </c>
      <c r="L58" s="570"/>
      <c r="M58" s="570"/>
      <c r="N58" s="570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66" t="s">
        <v>512</v>
      </c>
      <c r="L59" s="566"/>
      <c r="M59" s="566"/>
      <c r="N59" s="566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66" t="s">
        <v>513</v>
      </c>
      <c r="L60" s="566"/>
      <c r="M60" s="566"/>
      <c r="N60" s="566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66" t="s">
        <v>514</v>
      </c>
      <c r="L61" s="566"/>
      <c r="M61" s="566"/>
      <c r="N61" s="566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66" t="s">
        <v>515</v>
      </c>
      <c r="L62" s="566"/>
      <c r="M62" s="566"/>
      <c r="N62" s="566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66" t="s">
        <v>516</v>
      </c>
      <c r="L63" s="566"/>
      <c r="M63" s="566"/>
      <c r="N63" s="566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66" t="s">
        <v>517</v>
      </c>
      <c r="L64" s="566"/>
      <c r="M64" s="566"/>
      <c r="N64" s="566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66" t="s">
        <v>518</v>
      </c>
      <c r="L65" s="566"/>
      <c r="M65" s="566"/>
      <c r="N65" s="566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66" t="s">
        <v>519</v>
      </c>
      <c r="L66" s="566"/>
      <c r="M66" s="566"/>
      <c r="N66" s="566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1" t="s">
        <v>624</v>
      </c>
      <c r="K75" s="571"/>
      <c r="L75" s="571"/>
      <c r="M75" s="571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1"/>
      <c r="H76" s="451"/>
      <c r="I76" s="450" t="s">
        <v>407</v>
      </c>
      <c r="J76" s="571" t="s">
        <v>625</v>
      </c>
      <c r="K76" s="571"/>
      <c r="L76" s="571"/>
      <c r="M76" s="571"/>
      <c r="N76" s="571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65" t="s">
        <v>410</v>
      </c>
      <c r="D80" s="565"/>
      <c r="E80" s="565"/>
      <c r="F80" s="565"/>
      <c r="G80" s="565"/>
      <c r="H80" s="565"/>
      <c r="I80" s="565"/>
      <c r="J80" s="565"/>
      <c r="K80" s="565"/>
      <c r="L80" s="565"/>
      <c r="M80" s="565"/>
      <c r="N80" s="565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5" sqref="F5"/>
    </sheetView>
  </sheetViews>
  <sheetFormatPr defaultRowHeight="22.5"/>
  <cols>
    <col min="1" max="1" width="3.7109375" style="314" customWidth="1"/>
    <col min="2" max="2" width="6.140625" style="314" customWidth="1"/>
    <col min="3" max="3" width="9.85546875" style="314" bestFit="1" customWidth="1"/>
    <col min="4" max="4" width="7" style="314" customWidth="1"/>
    <col min="5" max="5" width="8.42578125" style="314" customWidth="1"/>
    <col min="6" max="6" width="18.7109375" style="314" customWidth="1"/>
    <col min="7" max="7" width="17.7109375" style="314" customWidth="1"/>
    <col min="8" max="8" width="2.5703125" style="314" customWidth="1"/>
    <col min="9" max="9" width="6.42578125" style="314" customWidth="1"/>
    <col min="10" max="10" width="9" style="314" customWidth="1"/>
    <col min="11" max="11" width="7.140625" style="314" customWidth="1"/>
    <col min="12" max="12" width="8.5703125" style="314" customWidth="1"/>
    <col min="13" max="13" width="14.42578125" style="314" customWidth="1"/>
    <col min="14" max="14" width="19.42578125" style="314" customWidth="1"/>
    <col min="15" max="16384" width="9.140625" style="314"/>
  </cols>
  <sheetData>
    <row r="1" spans="2:15" ht="40.5" customHeight="1"/>
    <row r="2" spans="2:15" ht="29.25">
      <c r="B2" s="572" t="s">
        <v>539</v>
      </c>
      <c r="C2" s="572"/>
      <c r="D2" s="572"/>
      <c r="E2" s="572"/>
      <c r="F2" s="572"/>
      <c r="G2" s="572"/>
      <c r="I2" s="317" t="str">
        <f>Home!D11&amp;Home!E11&amp;"  ชั้น"&amp;Home!E9&amp;"  "&amp;Home!G5&amp;"  "&amp;Home!H5</f>
        <v>รายวิชาสุขศึกษาและพลศึกษา  ชั้นประถมศึกษาปีที่ 4  ปีการศึกษา  2558</v>
      </c>
    </row>
    <row r="3" spans="2:15" ht="26.25">
      <c r="B3" s="316" t="s">
        <v>540</v>
      </c>
      <c r="C3" s="276"/>
      <c r="D3" s="276"/>
      <c r="E3" s="276"/>
      <c r="F3" s="276"/>
      <c r="G3" s="452" t="s">
        <v>629</v>
      </c>
      <c r="I3" s="320"/>
    </row>
    <row r="4" spans="2:15" ht="26.25">
      <c r="B4" s="276"/>
      <c r="C4" s="276"/>
      <c r="D4" s="276"/>
      <c r="E4" s="315" t="s">
        <v>541</v>
      </c>
      <c r="F4" s="504">
        <v>80</v>
      </c>
      <c r="G4" s="452" t="s">
        <v>628</v>
      </c>
      <c r="I4" s="316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5" t="s">
        <v>542</v>
      </c>
      <c r="F5" s="505">
        <v>20</v>
      </c>
      <c r="G5" s="452" t="s">
        <v>573</v>
      </c>
      <c r="I5" s="276"/>
      <c r="J5" s="321"/>
      <c r="K5" s="322" t="s">
        <v>447</v>
      </c>
      <c r="L5" s="323"/>
      <c r="M5" s="324" t="s">
        <v>446</v>
      </c>
      <c r="N5" s="324" t="s">
        <v>461</v>
      </c>
      <c r="O5" s="276"/>
    </row>
    <row r="6" spans="2:15" ht="26.25">
      <c r="B6" s="499"/>
      <c r="C6" s="499"/>
      <c r="D6" s="499"/>
      <c r="E6" s="501" t="s">
        <v>650</v>
      </c>
      <c r="F6" s="503"/>
      <c r="G6" s="500"/>
      <c r="I6" s="276"/>
      <c r="J6" s="318">
        <v>0</v>
      </c>
      <c r="K6" s="393" t="str">
        <f>IF(J6="","","-")</f>
        <v>-</v>
      </c>
      <c r="L6" s="319">
        <v>49</v>
      </c>
      <c r="M6" s="395" t="s">
        <v>463</v>
      </c>
      <c r="N6" s="394">
        <v>0</v>
      </c>
      <c r="O6" s="276"/>
    </row>
    <row r="7" spans="2:15" ht="26.25">
      <c r="E7" s="502" t="s">
        <v>651</v>
      </c>
      <c r="F7" s="573" t="s">
        <v>630</v>
      </c>
      <c r="G7" s="574"/>
      <c r="I7" s="276"/>
      <c r="J7" s="318">
        <v>50</v>
      </c>
      <c r="K7" s="393" t="str">
        <f>IF(J7="","","-")</f>
        <v>-</v>
      </c>
      <c r="L7" s="319">
        <v>64</v>
      </c>
      <c r="M7" s="395" t="s">
        <v>462</v>
      </c>
      <c r="N7" s="394">
        <v>1</v>
      </c>
      <c r="O7" s="276"/>
    </row>
    <row r="8" spans="2:15" ht="26.25">
      <c r="B8" s="316" t="s">
        <v>543</v>
      </c>
      <c r="C8" s="276"/>
      <c r="D8" s="276"/>
      <c r="E8" s="276"/>
      <c r="F8" s="416"/>
      <c r="G8" s="276"/>
      <c r="I8" s="276"/>
      <c r="J8" s="318">
        <v>65</v>
      </c>
      <c r="K8" s="393" t="str">
        <f>IF(J8="","","-")</f>
        <v>-</v>
      </c>
      <c r="L8" s="319">
        <v>79</v>
      </c>
      <c r="M8" s="395" t="s">
        <v>450</v>
      </c>
      <c r="N8" s="394">
        <v>2</v>
      </c>
      <c r="O8" s="276"/>
    </row>
    <row r="9" spans="2:15" ht="26.25">
      <c r="B9" s="276"/>
      <c r="C9" s="321"/>
      <c r="D9" s="322" t="s">
        <v>447</v>
      </c>
      <c r="E9" s="323"/>
      <c r="F9" s="324" t="s">
        <v>446</v>
      </c>
      <c r="G9" s="324" t="s">
        <v>60</v>
      </c>
      <c r="I9" s="276"/>
      <c r="J9" s="318">
        <v>80</v>
      </c>
      <c r="K9" s="393" t="str">
        <f>IF(J9="","","-")</f>
        <v>-</v>
      </c>
      <c r="L9" s="319">
        <v>100</v>
      </c>
      <c r="M9" s="395" t="s">
        <v>448</v>
      </c>
      <c r="N9" s="394">
        <v>3</v>
      </c>
      <c r="O9" s="276"/>
    </row>
    <row r="10" spans="2:15" ht="26.25">
      <c r="B10" s="276"/>
      <c r="C10" s="318">
        <v>0</v>
      </c>
      <c r="D10" s="393" t="str">
        <f>IF(C10="","","-")</f>
        <v>-</v>
      </c>
      <c r="E10" s="333">
        <v>49</v>
      </c>
      <c r="F10" s="399" t="s">
        <v>455</v>
      </c>
      <c r="G10" s="491" t="s">
        <v>555</v>
      </c>
      <c r="I10" s="276"/>
      <c r="J10" s="396"/>
      <c r="K10" s="393" t="str">
        <f>IF(J10="","","-")</f>
        <v/>
      </c>
      <c r="L10" s="397"/>
      <c r="M10" s="398"/>
      <c r="N10" s="394"/>
      <c r="O10" s="276"/>
    </row>
    <row r="11" spans="2:15" ht="26.25">
      <c r="B11" s="276"/>
      <c r="C11" s="318">
        <v>50</v>
      </c>
      <c r="D11" s="393" t="str">
        <f t="shared" ref="D11:D17" si="0">IF(C11="","","-")</f>
        <v>-</v>
      </c>
      <c r="E11" s="333">
        <v>54</v>
      </c>
      <c r="F11" s="399" t="s">
        <v>454</v>
      </c>
      <c r="G11" s="491" t="s">
        <v>556</v>
      </c>
      <c r="I11" s="320" t="s">
        <v>545</v>
      </c>
      <c r="O11" s="276"/>
    </row>
    <row r="12" spans="2:15" ht="26.25">
      <c r="B12" s="276"/>
      <c r="C12" s="318">
        <v>55</v>
      </c>
      <c r="D12" s="393" t="str">
        <f t="shared" si="0"/>
        <v>-</v>
      </c>
      <c r="E12" s="333">
        <v>59</v>
      </c>
      <c r="F12" s="399" t="s">
        <v>453</v>
      </c>
      <c r="G12" s="491" t="s">
        <v>554</v>
      </c>
      <c r="I12" s="276"/>
      <c r="J12" s="321"/>
      <c r="K12" s="322" t="s">
        <v>447</v>
      </c>
      <c r="L12" s="323"/>
      <c r="M12" s="324" t="s">
        <v>446</v>
      </c>
      <c r="N12" s="324" t="s">
        <v>461</v>
      </c>
      <c r="O12" s="276"/>
    </row>
    <row r="13" spans="2:15" ht="26.25">
      <c r="B13" s="276"/>
      <c r="C13" s="318">
        <v>60</v>
      </c>
      <c r="D13" s="393" t="str">
        <f t="shared" si="0"/>
        <v>-</v>
      </c>
      <c r="E13" s="333">
        <v>64</v>
      </c>
      <c r="F13" s="399" t="s">
        <v>452</v>
      </c>
      <c r="G13" s="491" t="s">
        <v>557</v>
      </c>
      <c r="I13" s="276"/>
      <c r="J13" s="318">
        <v>0</v>
      </c>
      <c r="K13" s="393" t="str">
        <f>IF(J13="","","-")</f>
        <v>-</v>
      </c>
      <c r="L13" s="319">
        <v>49</v>
      </c>
      <c r="M13" s="395" t="s">
        <v>463</v>
      </c>
      <c r="N13" s="394">
        <v>0</v>
      </c>
      <c r="O13" s="276"/>
    </row>
    <row r="14" spans="2:15" ht="26.25">
      <c r="B14" s="276"/>
      <c r="C14" s="318">
        <v>65</v>
      </c>
      <c r="D14" s="393" t="str">
        <f t="shared" si="0"/>
        <v>-</v>
      </c>
      <c r="E14" s="333">
        <v>69</v>
      </c>
      <c r="F14" s="399" t="s">
        <v>451</v>
      </c>
      <c r="G14" s="491" t="s">
        <v>553</v>
      </c>
      <c r="I14" s="276"/>
      <c r="J14" s="318">
        <v>50</v>
      </c>
      <c r="K14" s="393" t="str">
        <f>IF(J14="","","-")</f>
        <v>-</v>
      </c>
      <c r="L14" s="319">
        <v>64</v>
      </c>
      <c r="M14" s="395" t="s">
        <v>462</v>
      </c>
      <c r="N14" s="394">
        <v>1</v>
      </c>
      <c r="O14" s="276"/>
    </row>
    <row r="15" spans="2:15" ht="26.25">
      <c r="B15" s="276"/>
      <c r="C15" s="318">
        <v>70</v>
      </c>
      <c r="D15" s="393" t="str">
        <f t="shared" si="0"/>
        <v>-</v>
      </c>
      <c r="E15" s="333">
        <v>74</v>
      </c>
      <c r="F15" s="399" t="s">
        <v>450</v>
      </c>
      <c r="G15" s="491" t="s">
        <v>558</v>
      </c>
      <c r="I15" s="276"/>
      <c r="J15" s="318">
        <v>65</v>
      </c>
      <c r="K15" s="393" t="str">
        <f>IF(J15="","","-")</f>
        <v>-</v>
      </c>
      <c r="L15" s="319">
        <v>79</v>
      </c>
      <c r="M15" s="395" t="s">
        <v>450</v>
      </c>
      <c r="N15" s="394">
        <v>2</v>
      </c>
      <c r="O15" s="276"/>
    </row>
    <row r="16" spans="2:15" ht="26.25">
      <c r="B16" s="276"/>
      <c r="C16" s="318">
        <v>75</v>
      </c>
      <c r="D16" s="393" t="str">
        <f t="shared" si="0"/>
        <v>-</v>
      </c>
      <c r="E16" s="333">
        <v>79</v>
      </c>
      <c r="F16" s="399" t="s">
        <v>449</v>
      </c>
      <c r="G16" s="491" t="s">
        <v>559</v>
      </c>
      <c r="I16" s="276"/>
      <c r="J16" s="318">
        <v>80</v>
      </c>
      <c r="K16" s="393" t="str">
        <f>IF(J16="","","-")</f>
        <v>-</v>
      </c>
      <c r="L16" s="319">
        <v>100</v>
      </c>
      <c r="M16" s="395" t="s">
        <v>448</v>
      </c>
      <c r="N16" s="394">
        <v>3</v>
      </c>
      <c r="O16" s="276"/>
    </row>
    <row r="17" spans="2:16" ht="26.25">
      <c r="B17" s="276"/>
      <c r="C17" s="318">
        <v>80</v>
      </c>
      <c r="D17" s="393" t="str">
        <f t="shared" si="0"/>
        <v>-</v>
      </c>
      <c r="E17" s="333">
        <v>100</v>
      </c>
      <c r="F17" s="399" t="s">
        <v>448</v>
      </c>
      <c r="G17" s="491" t="s">
        <v>552</v>
      </c>
      <c r="I17" s="276"/>
      <c r="J17" s="396"/>
      <c r="K17" s="393" t="str">
        <f>IF(J17="","","-")</f>
        <v/>
      </c>
      <c r="L17" s="397"/>
      <c r="M17" s="398"/>
      <c r="N17" s="394"/>
      <c r="O17" s="276"/>
    </row>
    <row r="18" spans="2:16" ht="26.25">
      <c r="B18" s="276"/>
      <c r="C18" s="276"/>
      <c r="D18" s="276"/>
      <c r="E18" s="276"/>
      <c r="F18" s="276"/>
      <c r="G18" s="276"/>
      <c r="I18" s="320" t="s">
        <v>637</v>
      </c>
      <c r="N18" s="490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4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1"/>
      <c r="K19" s="322" t="s">
        <v>447</v>
      </c>
      <c r="L19" s="323"/>
      <c r="M19" s="324" t="s">
        <v>446</v>
      </c>
      <c r="N19" s="324" t="s">
        <v>461</v>
      </c>
      <c r="O19" s="276"/>
      <c r="P19" s="314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18">
        <v>0</v>
      </c>
      <c r="K20" s="393" t="str">
        <f>IF(J20="","","-")</f>
        <v>-</v>
      </c>
      <c r="L20" s="319">
        <v>49</v>
      </c>
      <c r="M20" s="395" t="s">
        <v>463</v>
      </c>
      <c r="N20" s="394" t="s">
        <v>463</v>
      </c>
      <c r="O20" s="276"/>
      <c r="P20" s="314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18">
        <v>50</v>
      </c>
      <c r="K21" s="393" t="str">
        <f>IF(J21="","","-")</f>
        <v>-</v>
      </c>
      <c r="L21" s="319">
        <v>100</v>
      </c>
      <c r="M21" s="395" t="s">
        <v>462</v>
      </c>
      <c r="N21" s="394" t="s">
        <v>462</v>
      </c>
      <c r="O21" s="276"/>
      <c r="P21" s="314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0"/>
      <c r="C23" s="391" t="s">
        <v>547</v>
      </c>
      <c r="D23" s="390"/>
      <c r="E23" s="390"/>
      <c r="F23" s="390"/>
      <c r="G23" s="390"/>
      <c r="H23" s="390"/>
      <c r="I23" s="390"/>
      <c r="J23" s="392" t="s">
        <v>548</v>
      </c>
      <c r="K23" s="390"/>
      <c r="L23" s="390"/>
      <c r="M23" s="390"/>
      <c r="N23" s="390"/>
    </row>
    <row r="24" spans="2:16">
      <c r="C24" s="389" t="s">
        <v>551</v>
      </c>
    </row>
    <row r="25" spans="2:16">
      <c r="C25" s="389" t="s">
        <v>593</v>
      </c>
    </row>
    <row r="26" spans="2:16">
      <c r="C26" s="389" t="s">
        <v>550</v>
      </c>
    </row>
    <row r="27" spans="2:16">
      <c r="C27" s="389" t="s">
        <v>591</v>
      </c>
    </row>
    <row r="28" spans="2:16">
      <c r="C28" s="389"/>
    </row>
    <row r="29" spans="2:16">
      <c r="B29" s="390"/>
      <c r="C29" s="391" t="s">
        <v>549</v>
      </c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</row>
    <row r="30" spans="2:16">
      <c r="C30" s="389" t="s">
        <v>551</v>
      </c>
    </row>
    <row r="31" spans="2:16">
      <c r="C31" s="389" t="s">
        <v>592</v>
      </c>
    </row>
    <row r="32" spans="2:16">
      <c r="C32" s="389" t="s">
        <v>596</v>
      </c>
    </row>
    <row r="33" spans="3:4">
      <c r="C33" s="389"/>
      <c r="D33" s="427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190" priority="7">
      <formula>LEN(TRIM(J6))=0</formula>
    </cfRule>
  </conditionalFormatting>
  <conditionalFormatting sqref="J13:N17">
    <cfRule type="containsBlanks" dxfId="189" priority="6">
      <formula>LEN(TRIM(J13))=0</formula>
    </cfRule>
  </conditionalFormatting>
  <conditionalFormatting sqref="C10:G17">
    <cfRule type="containsBlanks" dxfId="188" priority="8">
      <formula>LEN(TRIM(C10))=0</formula>
    </cfRule>
  </conditionalFormatting>
  <conditionalFormatting sqref="K6:K10">
    <cfRule type="containsBlanks" dxfId="187" priority="4">
      <formula>LEN(TRIM(K6))=0</formula>
    </cfRule>
  </conditionalFormatting>
  <conditionalFormatting sqref="K13:K17">
    <cfRule type="containsBlanks" dxfId="186" priority="3">
      <formula>LEN(TRIM(K13))=0</formula>
    </cfRule>
  </conditionalFormatting>
  <conditionalFormatting sqref="J20:N21">
    <cfRule type="containsBlanks" dxfId="185" priority="2">
      <formula>LEN(TRIM(J20))=0</formula>
    </cfRule>
  </conditionalFormatting>
  <conditionalFormatting sqref="K20:K21">
    <cfRule type="containsBlanks" dxfId="184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0" zoomScale="110" zoomScaleNormal="110" workbookViewId="0">
      <selection activeCell="D28" sqref="D28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0" t="s">
        <v>308</v>
      </c>
      <c r="O1" s="590"/>
      <c r="P1" s="590"/>
      <c r="Q1" s="590"/>
      <c r="R1" s="590"/>
      <c r="S1" s="118"/>
      <c r="T1" s="118"/>
      <c r="U1" s="118"/>
      <c r="V1" s="118"/>
      <c r="W1" s="118"/>
      <c r="X1" s="118"/>
    </row>
    <row r="2" spans="1:24" ht="20.25" customHeight="1">
      <c r="A2" s="118"/>
      <c r="B2" s="580" t="str">
        <f>"รายชื่อนักเรียน  ชั้น"&amp;Home!E9&amp;"  ปีการศึกษา  "&amp;Home!H5</f>
        <v>รายชื่อนักเรียน  ชั้นประถมศึกษาปีที่ 4  ปีการศึกษา  2558</v>
      </c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439"/>
      <c r="P2" s="577" t="s">
        <v>620</v>
      </c>
      <c r="Q2" s="578"/>
      <c r="R2" s="444">
        <f>Q57</f>
        <v>18</v>
      </c>
      <c r="S2" s="449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81" t="s">
        <v>0</v>
      </c>
      <c r="C3" s="584" t="s">
        <v>20</v>
      </c>
      <c r="D3" s="587" t="s">
        <v>19</v>
      </c>
      <c r="E3" s="581" t="s">
        <v>17</v>
      </c>
      <c r="F3" s="591"/>
      <c r="G3" s="579"/>
      <c r="H3" s="579"/>
      <c r="I3" s="579"/>
      <c r="J3" s="579"/>
      <c r="K3" s="579"/>
      <c r="L3" s="579"/>
      <c r="M3" s="579"/>
      <c r="N3" s="579"/>
      <c r="O3" s="440"/>
      <c r="P3" s="577" t="s">
        <v>621</v>
      </c>
      <c r="Q3" s="578"/>
      <c r="R3" s="443" t="str">
        <f>Q58</f>
        <v>0</v>
      </c>
      <c r="S3" s="449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2"/>
      <c r="C4" s="585"/>
      <c r="D4" s="588"/>
      <c r="E4" s="582"/>
      <c r="F4" s="591"/>
      <c r="G4" s="579"/>
      <c r="H4" s="579"/>
      <c r="I4" s="579"/>
      <c r="J4" s="579"/>
      <c r="K4" s="579"/>
      <c r="L4" s="579"/>
      <c r="M4" s="579"/>
      <c r="N4" s="579"/>
      <c r="O4" s="440"/>
      <c r="P4" s="577" t="s">
        <v>622</v>
      </c>
      <c r="Q4" s="578"/>
      <c r="R4" s="443">
        <f>Q59</f>
        <v>18</v>
      </c>
      <c r="S4" s="449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3"/>
      <c r="C5" s="586"/>
      <c r="D5" s="589"/>
      <c r="E5" s="583"/>
      <c r="F5" s="591"/>
      <c r="G5" s="579"/>
      <c r="H5" s="579"/>
      <c r="I5" s="579"/>
      <c r="J5" s="579"/>
      <c r="K5" s="579"/>
      <c r="L5" s="579"/>
      <c r="M5" s="579"/>
      <c r="N5" s="579"/>
      <c r="O5" s="440"/>
      <c r="P5" s="435" t="s">
        <v>0</v>
      </c>
      <c r="Q5" s="435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7">
        <v>3154</v>
      </c>
      <c r="D6" s="548" t="s">
        <v>2256</v>
      </c>
      <c r="E6" s="549" t="s">
        <v>2257</v>
      </c>
      <c r="F6" s="105"/>
      <c r="G6" s="106"/>
      <c r="H6" s="106"/>
      <c r="I6" s="106"/>
      <c r="J6" s="106"/>
      <c r="K6" s="106"/>
      <c r="L6" s="106"/>
      <c r="M6" s="106"/>
      <c r="N6" s="106"/>
      <c r="O6" s="441"/>
      <c r="P6" s="445">
        <f>เวลาเรียน!F7</f>
        <v>1</v>
      </c>
      <c r="Q6" s="446"/>
      <c r="R6" s="447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7">
        <v>3155</v>
      </c>
      <c r="D7" s="548" t="s">
        <v>2258</v>
      </c>
      <c r="E7" s="549" t="s">
        <v>2259</v>
      </c>
      <c r="F7" s="105"/>
      <c r="G7" s="107"/>
      <c r="H7" s="456"/>
      <c r="I7" s="456"/>
      <c r="J7" s="456"/>
      <c r="K7" s="107"/>
      <c r="L7" s="107"/>
      <c r="M7" s="107"/>
      <c r="N7" s="107"/>
      <c r="O7" s="440"/>
      <c r="P7" s="445">
        <f>เวลาเรียน!F8</f>
        <v>2</v>
      </c>
      <c r="Q7" s="446"/>
      <c r="R7" s="447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7">
        <v>3156</v>
      </c>
      <c r="D8" s="548" t="s">
        <v>2260</v>
      </c>
      <c r="E8" s="549" t="s">
        <v>2261</v>
      </c>
      <c r="F8" s="105"/>
      <c r="G8" s="106"/>
      <c r="H8" s="106"/>
      <c r="I8" s="106"/>
      <c r="J8" s="106"/>
      <c r="K8" s="106"/>
      <c r="L8" s="106"/>
      <c r="M8" s="106"/>
      <c r="N8" s="106"/>
      <c r="O8" s="441"/>
      <c r="P8" s="445">
        <f>เวลาเรียน!F9</f>
        <v>3</v>
      </c>
      <c r="Q8" s="446"/>
      <c r="R8" s="447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7">
        <v>3157</v>
      </c>
      <c r="D9" s="548" t="s">
        <v>2262</v>
      </c>
      <c r="E9" s="549" t="s">
        <v>2263</v>
      </c>
      <c r="F9" s="105"/>
      <c r="G9" s="106"/>
      <c r="H9" s="106"/>
      <c r="I9" s="106"/>
      <c r="J9" s="106"/>
      <c r="K9" s="106"/>
      <c r="L9" s="106"/>
      <c r="M9" s="106"/>
      <c r="N9" s="106"/>
      <c r="O9" s="441"/>
      <c r="P9" s="445">
        <f>เวลาเรียน!F10</f>
        <v>4</v>
      </c>
      <c r="Q9" s="446"/>
      <c r="R9" s="447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7">
        <v>3158</v>
      </c>
      <c r="D10" s="548" t="s">
        <v>2264</v>
      </c>
      <c r="E10" s="549" t="s">
        <v>2265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1"/>
      <c r="P10" s="445">
        <f>เวลาเรียน!F11</f>
        <v>5</v>
      </c>
      <c r="Q10" s="446"/>
      <c r="R10" s="447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7">
        <v>3159</v>
      </c>
      <c r="D11" s="548" t="s">
        <v>2266</v>
      </c>
      <c r="E11" s="549" t="s">
        <v>2267</v>
      </c>
      <c r="F11" s="105"/>
      <c r="G11" s="107"/>
      <c r="H11" s="456"/>
      <c r="I11" s="456"/>
      <c r="J11" s="456"/>
      <c r="K11" s="107"/>
      <c r="L11" s="107"/>
      <c r="M11" s="107"/>
      <c r="N11" s="107"/>
      <c r="O11" s="440"/>
      <c r="P11" s="445">
        <f>เวลาเรียน!F12</f>
        <v>6</v>
      </c>
      <c r="Q11" s="446"/>
      <c r="R11" s="447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7">
        <v>3162</v>
      </c>
      <c r="D12" s="550" t="s">
        <v>2268</v>
      </c>
      <c r="E12" s="549" t="s">
        <v>2269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1"/>
      <c r="P12" s="445">
        <f>เวลาเรียน!F13</f>
        <v>7</v>
      </c>
      <c r="Q12" s="446"/>
      <c r="R12" s="447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7">
        <v>3163</v>
      </c>
      <c r="D13" s="550" t="s">
        <v>2270</v>
      </c>
      <c r="E13" s="549" t="s">
        <v>2271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1"/>
      <c r="P13" s="445">
        <f>เวลาเรียน!F14</f>
        <v>8</v>
      </c>
      <c r="Q13" s="446"/>
      <c r="R13" s="447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7">
        <v>3164</v>
      </c>
      <c r="D14" s="550" t="s">
        <v>2272</v>
      </c>
      <c r="E14" s="549" t="s">
        <v>2273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1"/>
      <c r="P14" s="445">
        <f>เวลาเรียน!F15</f>
        <v>9</v>
      </c>
      <c r="Q14" s="446"/>
      <c r="R14" s="447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7">
        <v>3165</v>
      </c>
      <c r="D15" s="550" t="s">
        <v>2274</v>
      </c>
      <c r="E15" s="549" t="s">
        <v>2275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1"/>
      <c r="P15" s="445">
        <f>เวลาเรียน!F16</f>
        <v>10</v>
      </c>
      <c r="Q15" s="446"/>
      <c r="R15" s="447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7">
        <v>3167</v>
      </c>
      <c r="D16" s="550" t="s">
        <v>2276</v>
      </c>
      <c r="E16" s="549" t="s">
        <v>2277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1"/>
      <c r="P16" s="445">
        <f>เวลาเรียน!F17</f>
        <v>11</v>
      </c>
      <c r="Q16" s="446"/>
      <c r="R16" s="447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7">
        <v>3169</v>
      </c>
      <c r="D17" s="550" t="s">
        <v>2278</v>
      </c>
      <c r="E17" s="549" t="s">
        <v>2279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2"/>
      <c r="P17" s="445">
        <f>เวลาเรียน!F18</f>
        <v>12</v>
      </c>
      <c r="Q17" s="446"/>
      <c r="R17" s="447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7">
        <v>3170</v>
      </c>
      <c r="D18" s="550" t="s">
        <v>2280</v>
      </c>
      <c r="E18" s="549" t="s">
        <v>2281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2"/>
      <c r="P18" s="445">
        <f>เวลาเรียน!F19</f>
        <v>13</v>
      </c>
      <c r="Q18" s="446"/>
      <c r="R18" s="447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7">
        <v>3171</v>
      </c>
      <c r="D19" s="550" t="s">
        <v>2282</v>
      </c>
      <c r="E19" s="549" t="s">
        <v>2283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2"/>
      <c r="P19" s="445">
        <f>เวลาเรียน!F20</f>
        <v>14</v>
      </c>
      <c r="Q19" s="446"/>
      <c r="R19" s="447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7">
        <v>3172</v>
      </c>
      <c r="D20" s="550" t="s">
        <v>2284</v>
      </c>
      <c r="E20" s="549" t="s">
        <v>2285</v>
      </c>
      <c r="F20" s="105"/>
      <c r="G20" s="107"/>
      <c r="H20" s="456"/>
      <c r="I20" s="456"/>
      <c r="J20" s="456"/>
      <c r="K20" s="107"/>
      <c r="L20" s="107"/>
      <c r="M20" s="107"/>
      <c r="N20" s="107"/>
      <c r="O20" s="440"/>
      <c r="P20" s="445">
        <f>เวลาเรียน!F21</f>
        <v>15</v>
      </c>
      <c r="Q20" s="446"/>
      <c r="R20" s="447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7">
        <v>3173</v>
      </c>
      <c r="D21" s="550" t="s">
        <v>2286</v>
      </c>
      <c r="E21" s="549" t="s">
        <v>2287</v>
      </c>
      <c r="F21" s="105"/>
      <c r="G21" s="107"/>
      <c r="H21" s="456"/>
      <c r="I21" s="456"/>
      <c r="J21" s="456"/>
      <c r="K21" s="107"/>
      <c r="L21" s="107"/>
      <c r="M21" s="107"/>
      <c r="N21" s="107"/>
      <c r="O21" s="440"/>
      <c r="P21" s="445">
        <f>เวลาเรียน!F22</f>
        <v>16</v>
      </c>
      <c r="Q21" s="446"/>
      <c r="R21" s="447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7">
        <v>3218</v>
      </c>
      <c r="D22" s="547" t="s">
        <v>2288</v>
      </c>
      <c r="E22" s="549" t="s">
        <v>2289</v>
      </c>
      <c r="F22" s="105"/>
      <c r="G22" s="107"/>
      <c r="H22" s="456"/>
      <c r="I22" s="456"/>
      <c r="J22" s="456"/>
      <c r="K22" s="107"/>
      <c r="L22" s="107"/>
      <c r="M22" s="107"/>
      <c r="N22" s="107"/>
      <c r="O22" s="440"/>
      <c r="P22" s="445">
        <f>เวลาเรียน!F23</f>
        <v>17</v>
      </c>
      <c r="Q22" s="446"/>
      <c r="R22" s="447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7">
        <v>3348</v>
      </c>
      <c r="D23" s="550" t="s">
        <v>2355</v>
      </c>
      <c r="E23" s="549" t="s">
        <v>2347</v>
      </c>
      <c r="F23" s="105"/>
      <c r="G23" s="107"/>
      <c r="H23" s="456"/>
      <c r="I23" s="456"/>
      <c r="J23" s="456"/>
      <c r="K23" s="107"/>
      <c r="L23" s="107"/>
      <c r="M23" s="107"/>
      <c r="N23" s="107"/>
      <c r="O23" s="440"/>
      <c r="P23" s="445">
        <f>เวลาเรียน!F24</f>
        <v>18</v>
      </c>
      <c r="Q23" s="446"/>
      <c r="R23" s="447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497"/>
      <c r="D24" s="497"/>
      <c r="E24" s="289"/>
      <c r="F24" s="105"/>
      <c r="G24" s="107"/>
      <c r="H24" s="456"/>
      <c r="I24" s="456"/>
      <c r="J24" s="456"/>
      <c r="K24" s="107"/>
      <c r="L24" s="107"/>
      <c r="M24" s="107"/>
      <c r="N24" s="107"/>
      <c r="O24" s="440"/>
      <c r="P24" s="445" t="str">
        <f>เวลาเรียน!F25</f>
        <v/>
      </c>
      <c r="Q24" s="446"/>
      <c r="R24" s="447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7"/>
      <c r="D25" s="497"/>
      <c r="E25" s="289"/>
      <c r="F25" s="105"/>
      <c r="G25" s="107"/>
      <c r="H25" s="456"/>
      <c r="I25" s="456"/>
      <c r="J25" s="456"/>
      <c r="K25" s="107"/>
      <c r="L25" s="107"/>
      <c r="M25" s="107"/>
      <c r="N25" s="107"/>
      <c r="O25" s="440"/>
      <c r="P25" s="445" t="str">
        <f>เวลาเรียน!F26</f>
        <v/>
      </c>
      <c r="Q25" s="446"/>
      <c r="R25" s="447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7"/>
      <c r="D26" s="497"/>
      <c r="E26" s="289"/>
      <c r="F26" s="105"/>
      <c r="G26" s="107"/>
      <c r="H26" s="456"/>
      <c r="I26" s="456"/>
      <c r="J26" s="456"/>
      <c r="K26" s="107"/>
      <c r="L26" s="107"/>
      <c r="M26" s="107"/>
      <c r="N26" s="107"/>
      <c r="O26" s="440"/>
      <c r="P26" s="445" t="str">
        <f>เวลาเรียน!F27</f>
        <v/>
      </c>
      <c r="Q26" s="446"/>
      <c r="R26" s="447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7"/>
      <c r="D27" s="497"/>
      <c r="E27" s="289"/>
      <c r="F27" s="105"/>
      <c r="G27" s="107"/>
      <c r="H27" s="456"/>
      <c r="I27" s="456"/>
      <c r="J27" s="456"/>
      <c r="K27" s="107"/>
      <c r="L27" s="107"/>
      <c r="M27" s="107"/>
      <c r="N27" s="107"/>
      <c r="O27" s="440"/>
      <c r="P27" s="445" t="str">
        <f>เวลาเรียน!F28</f>
        <v/>
      </c>
      <c r="Q27" s="446"/>
      <c r="R27" s="447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7"/>
      <c r="D28" s="497"/>
      <c r="E28" s="289"/>
      <c r="F28" s="105"/>
      <c r="G28" s="107"/>
      <c r="H28" s="456"/>
      <c r="I28" s="456"/>
      <c r="J28" s="456"/>
      <c r="K28" s="107"/>
      <c r="L28" s="107"/>
      <c r="M28" s="107"/>
      <c r="N28" s="107"/>
      <c r="O28" s="440"/>
      <c r="P28" s="445" t="str">
        <f>เวลาเรียน!F29</f>
        <v/>
      </c>
      <c r="Q28" s="446"/>
      <c r="R28" s="447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7"/>
      <c r="D29" s="497"/>
      <c r="E29" s="289"/>
      <c r="F29" s="105"/>
      <c r="G29" s="107"/>
      <c r="H29" s="456"/>
      <c r="I29" s="456"/>
      <c r="J29" s="456"/>
      <c r="K29" s="107"/>
      <c r="L29" s="107"/>
      <c r="M29" s="107"/>
      <c r="N29" s="107"/>
      <c r="O29" s="440"/>
      <c r="P29" s="445" t="str">
        <f>เวลาเรียน!F30</f>
        <v/>
      </c>
      <c r="Q29" s="446"/>
      <c r="R29" s="447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7"/>
      <c r="D30" s="497"/>
      <c r="E30" s="289"/>
      <c r="F30" s="105"/>
      <c r="G30" s="107"/>
      <c r="H30" s="456"/>
      <c r="I30" s="456"/>
      <c r="J30" s="456"/>
      <c r="K30" s="107"/>
      <c r="L30" s="107"/>
      <c r="M30" s="107"/>
      <c r="N30" s="107"/>
      <c r="O30" s="440"/>
      <c r="P30" s="445" t="str">
        <f>เวลาเรียน!F31</f>
        <v/>
      </c>
      <c r="Q30" s="446"/>
      <c r="R30" s="447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7"/>
      <c r="D31" s="497"/>
      <c r="E31" s="289"/>
      <c r="F31" s="105"/>
      <c r="G31" s="107"/>
      <c r="H31" s="456"/>
      <c r="I31" s="456"/>
      <c r="J31" s="456"/>
      <c r="K31" s="107"/>
      <c r="L31" s="107"/>
      <c r="M31" s="107"/>
      <c r="N31" s="107"/>
      <c r="O31" s="440"/>
      <c r="P31" s="445" t="str">
        <f>เวลาเรียน!F32</f>
        <v/>
      </c>
      <c r="Q31" s="446"/>
      <c r="R31" s="447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7"/>
      <c r="D32" s="497"/>
      <c r="E32" s="289"/>
      <c r="F32" s="105"/>
      <c r="G32" s="107"/>
      <c r="H32" s="456"/>
      <c r="I32" s="456"/>
      <c r="J32" s="456"/>
      <c r="K32" s="107"/>
      <c r="L32" s="107"/>
      <c r="M32" s="107"/>
      <c r="N32" s="107"/>
      <c r="O32" s="440"/>
      <c r="P32" s="445" t="str">
        <f>เวลาเรียน!F33</f>
        <v/>
      </c>
      <c r="Q32" s="446"/>
      <c r="R32" s="447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7"/>
      <c r="D33" s="497"/>
      <c r="E33" s="289"/>
      <c r="F33" s="105"/>
      <c r="G33" s="107"/>
      <c r="H33" s="456"/>
      <c r="I33" s="456"/>
      <c r="J33" s="456"/>
      <c r="K33" s="107"/>
      <c r="L33" s="107"/>
      <c r="M33" s="107"/>
      <c r="N33" s="107"/>
      <c r="O33" s="440"/>
      <c r="P33" s="445" t="str">
        <f>เวลาเรียน!F34</f>
        <v/>
      </c>
      <c r="Q33" s="446"/>
      <c r="R33" s="447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7"/>
      <c r="D34" s="497"/>
      <c r="E34" s="289"/>
      <c r="F34" s="105"/>
      <c r="G34" s="107"/>
      <c r="H34" s="456"/>
      <c r="I34" s="456"/>
      <c r="J34" s="456"/>
      <c r="K34" s="107"/>
      <c r="L34" s="107"/>
      <c r="M34" s="107"/>
      <c r="N34" s="107"/>
      <c r="O34" s="440"/>
      <c r="P34" s="445" t="str">
        <f>เวลาเรียน!F35</f>
        <v/>
      </c>
      <c r="Q34" s="446"/>
      <c r="R34" s="447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7"/>
      <c r="D35" s="497"/>
      <c r="E35" s="289"/>
      <c r="F35" s="105"/>
      <c r="G35" s="107"/>
      <c r="H35" s="456"/>
      <c r="I35" s="456"/>
      <c r="J35" s="456"/>
      <c r="K35" s="107"/>
      <c r="L35" s="107"/>
      <c r="M35" s="107"/>
      <c r="N35" s="107"/>
      <c r="O35" s="440"/>
      <c r="P35" s="445" t="str">
        <f>เวลาเรียน!F36</f>
        <v/>
      </c>
      <c r="Q35" s="446"/>
      <c r="R35" s="447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7"/>
      <c r="D36" s="497"/>
      <c r="E36" s="289"/>
      <c r="F36" s="105"/>
      <c r="G36" s="107"/>
      <c r="H36" s="456"/>
      <c r="I36" s="456"/>
      <c r="J36" s="456"/>
      <c r="K36" s="107"/>
      <c r="L36" s="107"/>
      <c r="M36" s="107"/>
      <c r="N36" s="107"/>
      <c r="O36" s="440"/>
      <c r="P36" s="445" t="str">
        <f>เวลาเรียน!F37</f>
        <v/>
      </c>
      <c r="Q36" s="446"/>
      <c r="R36" s="447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7"/>
      <c r="D37" s="497"/>
      <c r="E37" s="289"/>
      <c r="F37" s="105"/>
      <c r="G37" s="107"/>
      <c r="H37" s="456"/>
      <c r="I37" s="456"/>
      <c r="J37" s="456"/>
      <c r="K37" s="107"/>
      <c r="L37" s="107"/>
      <c r="M37" s="107"/>
      <c r="N37" s="107"/>
      <c r="O37" s="440"/>
      <c r="P37" s="445" t="str">
        <f>เวลาเรียน!F38</f>
        <v/>
      </c>
      <c r="Q37" s="446"/>
      <c r="R37" s="447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7"/>
      <c r="D38" s="497"/>
      <c r="E38" s="289"/>
      <c r="F38" s="109"/>
      <c r="G38" s="106"/>
      <c r="H38" s="106"/>
      <c r="I38" s="106"/>
      <c r="J38" s="106"/>
      <c r="K38" s="106"/>
      <c r="L38" s="106"/>
      <c r="M38" s="106"/>
      <c r="N38" s="106"/>
      <c r="O38" s="441"/>
      <c r="P38" s="445" t="str">
        <f>เวลาเรียน!F39</f>
        <v/>
      </c>
      <c r="Q38" s="446"/>
      <c r="R38" s="448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7"/>
      <c r="D39" s="497"/>
      <c r="E39" s="289"/>
      <c r="F39" s="109"/>
      <c r="G39" s="106"/>
      <c r="H39" s="106"/>
      <c r="I39" s="106"/>
      <c r="J39" s="106"/>
      <c r="K39" s="106"/>
      <c r="L39" s="106"/>
      <c r="M39" s="106"/>
      <c r="N39" s="106"/>
      <c r="O39" s="441"/>
      <c r="P39" s="445" t="str">
        <f>เวลาเรียน!F40</f>
        <v/>
      </c>
      <c r="Q39" s="446"/>
      <c r="R39" s="448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7"/>
      <c r="D40" s="497"/>
      <c r="E40" s="289"/>
      <c r="F40" s="109"/>
      <c r="G40" s="106"/>
      <c r="H40" s="106"/>
      <c r="I40" s="106"/>
      <c r="J40" s="106"/>
      <c r="K40" s="106"/>
      <c r="L40" s="106"/>
      <c r="M40" s="106"/>
      <c r="N40" s="106"/>
      <c r="O40" s="441"/>
      <c r="P40" s="445" t="str">
        <f>เวลาเรียน!F41</f>
        <v/>
      </c>
      <c r="Q40" s="446"/>
      <c r="R40" s="448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7"/>
      <c r="D41" s="497"/>
      <c r="E41" s="289"/>
      <c r="F41" s="109"/>
      <c r="G41" s="106"/>
      <c r="H41" s="106"/>
      <c r="I41" s="106"/>
      <c r="J41" s="106"/>
      <c r="K41" s="106"/>
      <c r="L41" s="106"/>
      <c r="M41" s="106"/>
      <c r="N41" s="106"/>
      <c r="O41" s="441"/>
      <c r="P41" s="445" t="str">
        <f>เวลาเรียน!F42</f>
        <v/>
      </c>
      <c r="Q41" s="446"/>
      <c r="R41" s="448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7"/>
      <c r="D42" s="497"/>
      <c r="E42" s="289"/>
      <c r="F42" s="109"/>
      <c r="G42" s="106"/>
      <c r="H42" s="106"/>
      <c r="I42" s="106"/>
      <c r="J42" s="106"/>
      <c r="K42" s="106"/>
      <c r="L42" s="106"/>
      <c r="M42" s="106"/>
      <c r="N42" s="106"/>
      <c r="O42" s="441"/>
      <c r="P42" s="445" t="str">
        <f>เวลาเรียน!F43</f>
        <v/>
      </c>
      <c r="Q42" s="446"/>
      <c r="R42" s="448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7"/>
      <c r="D43" s="497"/>
      <c r="E43" s="289"/>
      <c r="F43" s="109"/>
      <c r="G43" s="106"/>
      <c r="H43" s="106"/>
      <c r="I43" s="106"/>
      <c r="J43" s="106"/>
      <c r="K43" s="106"/>
      <c r="L43" s="106"/>
      <c r="M43" s="106"/>
      <c r="N43" s="106"/>
      <c r="O43" s="441"/>
      <c r="P43" s="445" t="str">
        <f>เวลาเรียน!F44</f>
        <v/>
      </c>
      <c r="Q43" s="446"/>
      <c r="R43" s="448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7"/>
      <c r="D44" s="497"/>
      <c r="E44" s="289"/>
      <c r="F44" s="109"/>
      <c r="G44" s="106"/>
      <c r="H44" s="106"/>
      <c r="I44" s="106"/>
      <c r="J44" s="106"/>
      <c r="K44" s="106"/>
      <c r="L44" s="106"/>
      <c r="M44" s="106"/>
      <c r="N44" s="106"/>
      <c r="O44" s="441"/>
      <c r="P44" s="445" t="str">
        <f>เวลาเรียน!F45</f>
        <v/>
      </c>
      <c r="Q44" s="446"/>
      <c r="R44" s="448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7"/>
      <c r="D45" s="497"/>
      <c r="E45" s="289"/>
      <c r="F45" s="109"/>
      <c r="G45" s="106"/>
      <c r="H45" s="106"/>
      <c r="I45" s="106"/>
      <c r="J45" s="106"/>
      <c r="K45" s="106"/>
      <c r="L45" s="106"/>
      <c r="M45" s="106"/>
      <c r="N45" s="106"/>
      <c r="O45" s="441"/>
      <c r="P45" s="445" t="str">
        <f>เวลาเรียน!F46</f>
        <v/>
      </c>
      <c r="Q45" s="446"/>
      <c r="R45" s="448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7">
        <v>41</v>
      </c>
      <c r="C46" s="497"/>
      <c r="D46" s="497"/>
      <c r="E46" s="289"/>
      <c r="F46" s="109"/>
      <c r="G46" s="106"/>
      <c r="H46" s="106"/>
      <c r="I46" s="106"/>
      <c r="J46" s="106"/>
      <c r="K46" s="106"/>
      <c r="L46" s="106"/>
      <c r="M46" s="106"/>
      <c r="N46" s="106"/>
      <c r="O46" s="441"/>
      <c r="P46" s="445" t="str">
        <f>เวลาเรียน!F47</f>
        <v/>
      </c>
      <c r="Q46" s="446"/>
      <c r="R46" s="448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7">
        <v>42</v>
      </c>
      <c r="C47" s="497"/>
      <c r="D47" s="497"/>
      <c r="E47" s="289"/>
      <c r="F47" s="109"/>
      <c r="G47" s="106"/>
      <c r="H47" s="106"/>
      <c r="I47" s="106"/>
      <c r="J47" s="106"/>
      <c r="K47" s="106"/>
      <c r="L47" s="106"/>
      <c r="M47" s="106"/>
      <c r="N47" s="106"/>
      <c r="O47" s="441"/>
      <c r="P47" s="445" t="str">
        <f>เวลาเรียน!F48</f>
        <v/>
      </c>
      <c r="Q47" s="446"/>
      <c r="R47" s="448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7">
        <v>43</v>
      </c>
      <c r="C48" s="497"/>
      <c r="D48" s="497"/>
      <c r="E48" s="289"/>
      <c r="F48" s="109"/>
      <c r="G48" s="106"/>
      <c r="H48" s="106"/>
      <c r="I48" s="106"/>
      <c r="J48" s="106"/>
      <c r="K48" s="106"/>
      <c r="L48" s="106"/>
      <c r="M48" s="106"/>
      <c r="N48" s="106"/>
      <c r="O48" s="441"/>
      <c r="P48" s="445" t="str">
        <f>เวลาเรียน!F49</f>
        <v/>
      </c>
      <c r="Q48" s="446"/>
      <c r="R48" s="448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7">
        <v>44</v>
      </c>
      <c r="C49" s="497"/>
      <c r="D49" s="497"/>
      <c r="E49" s="289"/>
      <c r="F49" s="109"/>
      <c r="G49" s="106"/>
      <c r="H49" s="106"/>
      <c r="I49" s="106"/>
      <c r="J49" s="106"/>
      <c r="K49" s="106"/>
      <c r="L49" s="106"/>
      <c r="M49" s="106"/>
      <c r="N49" s="106"/>
      <c r="O49" s="441"/>
      <c r="P49" s="445" t="str">
        <f>เวลาเรียน!F50</f>
        <v/>
      </c>
      <c r="Q49" s="446"/>
      <c r="R49" s="448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7">
        <v>45</v>
      </c>
      <c r="C50" s="497"/>
      <c r="D50" s="497"/>
      <c r="E50" s="289"/>
      <c r="F50" s="109"/>
      <c r="G50" s="106"/>
      <c r="H50" s="106"/>
      <c r="I50" s="106"/>
      <c r="J50" s="106"/>
      <c r="K50" s="106"/>
      <c r="L50" s="106"/>
      <c r="M50" s="106"/>
      <c r="N50" s="106"/>
      <c r="O50" s="441"/>
      <c r="P50" s="445" t="str">
        <f>เวลาเรียน!F51</f>
        <v/>
      </c>
      <c r="Q50" s="446"/>
      <c r="R50" s="448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7">
        <v>46</v>
      </c>
      <c r="C51" s="497"/>
      <c r="D51" s="497"/>
      <c r="E51" s="289"/>
      <c r="F51" s="109"/>
      <c r="G51" s="106"/>
      <c r="H51" s="106"/>
      <c r="I51" s="106"/>
      <c r="J51" s="106"/>
      <c r="K51" s="106"/>
      <c r="L51" s="106"/>
      <c r="M51" s="106"/>
      <c r="N51" s="106"/>
      <c r="O51" s="441"/>
      <c r="P51" s="445" t="str">
        <f>เวลาเรียน!F52</f>
        <v/>
      </c>
      <c r="Q51" s="446"/>
      <c r="R51" s="448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7">
        <v>47</v>
      </c>
      <c r="C52" s="497"/>
      <c r="D52" s="497"/>
      <c r="E52" s="289"/>
      <c r="F52" s="109"/>
      <c r="G52" s="106"/>
      <c r="H52" s="106"/>
      <c r="I52" s="106"/>
      <c r="J52" s="106"/>
      <c r="K52" s="106"/>
      <c r="L52" s="106"/>
      <c r="M52" s="106"/>
      <c r="N52" s="106"/>
      <c r="O52" s="441"/>
      <c r="P52" s="445" t="str">
        <f>เวลาเรียน!F53</f>
        <v/>
      </c>
      <c r="Q52" s="446"/>
      <c r="R52" s="448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7">
        <v>48</v>
      </c>
      <c r="C53" s="497"/>
      <c r="D53" s="497"/>
      <c r="E53" s="289"/>
      <c r="F53" s="109"/>
      <c r="G53" s="106"/>
      <c r="H53" s="106"/>
      <c r="I53" s="106"/>
      <c r="J53" s="106"/>
      <c r="K53" s="106"/>
      <c r="L53" s="106"/>
      <c r="M53" s="106"/>
      <c r="N53" s="106"/>
      <c r="O53" s="441"/>
      <c r="P53" s="445" t="str">
        <f>เวลาเรียน!F54</f>
        <v/>
      </c>
      <c r="Q53" s="446"/>
      <c r="R53" s="448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7">
        <v>49</v>
      </c>
      <c r="C54" s="497"/>
      <c r="D54" s="497"/>
      <c r="E54" s="289"/>
      <c r="F54" s="109"/>
      <c r="G54" s="106"/>
      <c r="H54" s="106"/>
      <c r="I54" s="106"/>
      <c r="J54" s="106"/>
      <c r="K54" s="106"/>
      <c r="L54" s="106"/>
      <c r="M54" s="106"/>
      <c r="N54" s="106"/>
      <c r="O54" s="441"/>
      <c r="P54" s="445" t="str">
        <f>เวลาเรียน!F55</f>
        <v/>
      </c>
      <c r="Q54" s="446"/>
      <c r="R54" s="448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7">
        <v>50</v>
      </c>
      <c r="C55" s="497"/>
      <c r="D55" s="497"/>
      <c r="E55" s="289"/>
      <c r="F55" s="109"/>
      <c r="G55" s="106"/>
      <c r="H55" s="106"/>
      <c r="I55" s="106"/>
      <c r="J55" s="106"/>
      <c r="K55" s="106"/>
      <c r="L55" s="106"/>
      <c r="M55" s="106"/>
      <c r="N55" s="106"/>
      <c r="O55" s="441"/>
      <c r="P55" s="445" t="str">
        <f>เวลาเรียน!F56</f>
        <v/>
      </c>
      <c r="Q55" s="446"/>
      <c r="R55" s="448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75" t="s">
        <v>617</v>
      </c>
      <c r="O57" s="576"/>
      <c r="P57" s="576"/>
      <c r="Q57" s="437">
        <f>IF(COUNTA(นักเรียน!$E$6:$E$55),COUNTA(นักเรียน!$E$6:$E$55),"-")</f>
        <v>18</v>
      </c>
      <c r="R57" s="438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75" t="s">
        <v>616</v>
      </c>
      <c r="O58" s="576"/>
      <c r="P58" s="576"/>
      <c r="Q58" s="437" t="str">
        <f>IF(COUNTIF($Q$6:$Q$55,"ออก"),COUNTIF($Q$6:$Q$55,"ออก"),"0")</f>
        <v>0</v>
      </c>
      <c r="R58" s="438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75" t="s">
        <v>618</v>
      </c>
      <c r="O59" s="576"/>
      <c r="P59" s="576"/>
      <c r="Q59" s="437">
        <f>IF($Q$57="-","-",$Q$57-$Q$58)</f>
        <v>18</v>
      </c>
      <c r="R59" s="438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&#10;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596" t="s">
        <v>283</v>
      </c>
      <c r="I2" s="596"/>
      <c r="J2" s="596"/>
      <c r="K2" s="596"/>
      <c r="L2" s="596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595" t="str">
        <f>Home!E2&amp;" ระดับ"&amp;Home!H3</f>
        <v>แบบบันทึกผลการเรียนประจำรายวิชา ระดับประถมศึกษา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09" t="str">
        <f>"โรงเรียน"&amp;aboutme!E37</f>
        <v>โรงเรียนบ้านหนองขามนาดี</v>
      </c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0" t="str">
        <f>"อำเภอ"&amp;Home!E6&amp;"    จังหวัด"&amp;Home!E7</f>
        <v>อำเภอแก้งสนามนาง    จังหวัดนครราชสีมา</v>
      </c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4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สุขศึกษาและพลศึกษา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สุขศึกษาและพลศึกษา</v>
      </c>
      <c r="E7" s="25"/>
      <c r="F7" s="25"/>
      <c r="I7" s="25" t="str">
        <f>IF(Home!E12="","","รหัสวิชา  "&amp;Home!E12)</f>
        <v>รหัสวิชา  พ 14101</v>
      </c>
      <c r="J7" s="25"/>
      <c r="L7" s="25"/>
      <c r="M7" s="25" t="str">
        <f>"เวลาเรียน   "&amp;Home!H11&amp;"  "&amp;Home!H12</f>
        <v>เวลาเรียน   80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11"/>
      <c r="H8" s="611"/>
      <c r="I8" s="611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นางสาวรอมละห์  สาอิ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นางสาวรอมละห์  สาอิ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12" t="s">
        <v>59</v>
      </c>
      <c r="C12" s="612"/>
      <c r="D12" s="612"/>
      <c r="E12" s="613" t="s">
        <v>546</v>
      </c>
      <c r="F12" s="614"/>
      <c r="G12" s="614"/>
      <c r="H12" s="614"/>
      <c r="I12" s="614"/>
      <c r="J12" s="614"/>
      <c r="K12" s="614"/>
      <c r="L12" s="615"/>
      <c r="M12" s="620" t="s">
        <v>521</v>
      </c>
      <c r="N12" s="620"/>
      <c r="O12" s="620"/>
      <c r="P12" s="620"/>
      <c r="Q12" s="616" t="s">
        <v>51</v>
      </c>
      <c r="R12" s="617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612"/>
      <c r="C13" s="612"/>
      <c r="D13" s="612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21" t="s">
        <v>462</v>
      </c>
      <c r="N13" s="621"/>
      <c r="O13" s="612" t="s">
        <v>463</v>
      </c>
      <c r="P13" s="612"/>
      <c r="Q13" s="618"/>
      <c r="R13" s="619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05">
        <f>IF(นักเรียน!Q59="","",นักเรียน!Q59)</f>
        <v>18</v>
      </c>
      <c r="C14" s="605"/>
      <c r="D14" s="605"/>
      <c r="E14" s="84">
        <f>IF(COUNTIF(คะแนน2!$BC$6:$BC$55,"4"),COUNTIF(คะแนน2!$BC$6:$BC$55,"4"),"-")</f>
        <v>9</v>
      </c>
      <c r="F14" s="84">
        <f>IF(COUNTIF(คะแนน2!$BC$6:$BC$55,"3.5"),COUNTIF(คะแนน2!$BC$6:$BC$55,"3.5"),"-")</f>
        <v>4</v>
      </c>
      <c r="G14" s="84">
        <f>IF(COUNTIF(คะแนน2!$BC$6:$BC$55,"3"),COUNTIF(คะแนน2!$BC$6:$BC$55,"3"),"-")</f>
        <v>5</v>
      </c>
      <c r="H14" s="84" t="str">
        <f>IF(COUNTIF(คะแนน2!$BC$6:$BC$55,"2.5"),COUNTIF(คะแนน2!$BC$6:$BC$55,"2.5"),"-")</f>
        <v>-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05" t="str">
        <f>IF(COUNTIF(คะแนน2!$BC$6:$BC$55,"ผ่าน"),COUNTIF(คะแนน2!$BC$6:$BC$55,"ผ่าน"),"-")</f>
        <v>-</v>
      </c>
      <c r="N14" s="605"/>
      <c r="O14" s="605" t="str">
        <f>IF(COUNTIF(คะแนน2!$BC$6:$BC$55,"ไม่ผ่าน"),COUNTIF(คะแนน2!$BC$6:$BC$55,"ไม่ผ่าน"),"-")</f>
        <v>-</v>
      </c>
      <c r="P14" s="605"/>
      <c r="Q14" s="601"/>
      <c r="R14" s="602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12" t="s">
        <v>62</v>
      </c>
      <c r="C15" s="612"/>
      <c r="D15" s="612"/>
      <c r="E15" s="403">
        <f>IF(E14="-","",COUNTIF(คะแนน2!$BC$6:$BC$55,"4")*100/$B$14)</f>
        <v>50</v>
      </c>
      <c r="F15" s="403">
        <f>IF(F14="-","",COUNTIF(คะแนน2!$BC$6:$BC$55,"3.5")*100/$B$14)</f>
        <v>22.222222222222221</v>
      </c>
      <c r="G15" s="403">
        <f>IF(G14="-","",COUNTIF(คะแนน2!$BC$6:$BC$55,"3")*100/$B$14)</f>
        <v>27.777777777777779</v>
      </c>
      <c r="H15" s="403" t="str">
        <f>IF(H14="-","",COUNTIF(คะแนน2!$BC$6:$BC$55,"2.5")*100/$B$14)</f>
        <v/>
      </c>
      <c r="I15" s="403" t="str">
        <f>IF(I14="-","",COUNTIF(คะแนน2!$BC$6:$BC$55,"2")*100/$B$14)</f>
        <v/>
      </c>
      <c r="J15" s="403" t="str">
        <f>IF(J14="-","",COUNTIF(คะแนน2!$BC$6:$BC$55,"1.5")*100/$B$14)</f>
        <v/>
      </c>
      <c r="K15" s="403" t="str">
        <f>IF(K14="-","",COUNTIF(คะแนน2!$BC$6:$BC$55,"1")*100/$B$14)</f>
        <v/>
      </c>
      <c r="L15" s="403" t="str">
        <f>IF(L14="-","",COUNTIF(คะแนน2!$BC$6:$BC$55,"0")*100/$B$14)</f>
        <v/>
      </c>
      <c r="M15" s="606" t="str">
        <f>IF(M14="-","",COUNTIF(คะแนน2!$BC$6:$BC$55,"ผ่าน")*100/$B$14)</f>
        <v/>
      </c>
      <c r="N15" s="607"/>
      <c r="O15" s="606" t="str">
        <f>IF(O14="-","",COUNTIF(คะแนน2!$BC$6:$BC$55,"ไม่ผ่าน")*100/$B$14)</f>
        <v/>
      </c>
      <c r="P15" s="607"/>
      <c r="Q15" s="603"/>
      <c r="R15" s="604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08" t="s">
        <v>63</v>
      </c>
      <c r="C17" s="608"/>
      <c r="D17" s="608"/>
      <c r="E17" s="608"/>
      <c r="F17" s="608"/>
      <c r="G17" s="608"/>
      <c r="H17" s="608"/>
      <c r="I17" s="608"/>
      <c r="K17" s="608" t="s">
        <v>64</v>
      </c>
      <c r="L17" s="608"/>
      <c r="M17" s="608"/>
      <c r="N17" s="608"/>
      <c r="O17" s="608"/>
      <c r="P17" s="608"/>
      <c r="Q17" s="608"/>
      <c r="R17" s="60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597" t="s">
        <v>65</v>
      </c>
      <c r="C18" s="598"/>
      <c r="D18" s="597" t="s">
        <v>66</v>
      </c>
      <c r="E18" s="598"/>
      <c r="F18" s="597" t="s">
        <v>67</v>
      </c>
      <c r="G18" s="598"/>
      <c r="H18" s="597" t="s">
        <v>68</v>
      </c>
      <c r="I18" s="598"/>
      <c r="K18" s="597" t="s">
        <v>65</v>
      </c>
      <c r="L18" s="598"/>
      <c r="M18" s="597" t="s">
        <v>66</v>
      </c>
      <c r="N18" s="598"/>
      <c r="O18" s="597" t="s">
        <v>67</v>
      </c>
      <c r="P18" s="598"/>
      <c r="Q18" s="597" t="s">
        <v>68</v>
      </c>
      <c r="R18" s="59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99">
        <f>IF(COUNTIF(คุณลักษณะ!$Z$6:$Z$55,"3"),COUNTIF(คุณลักษณะ!$Z$6:$Z$55,"3"),"-")</f>
        <v>12</v>
      </c>
      <c r="C19" s="600"/>
      <c r="D19" s="599">
        <f>IF(COUNTIF(คุณลักษณะ!$Z$6:$Z$55,"2"),COUNTIF(คุณลักษณะ!$Z$6:$Z$55,"2"),"-")</f>
        <v>6</v>
      </c>
      <c r="E19" s="600"/>
      <c r="F19" s="599" t="str">
        <f>IF(COUNTIF(คุณลักษณะ!$Z$6:$Z$55,"1"),COUNTIF(คุณลักษณะ!$Z$6:$Z$55,"1"),"-")</f>
        <v>-</v>
      </c>
      <c r="G19" s="600"/>
      <c r="H19" s="599" t="str">
        <f>IF(COUNTIF(คุณลักษณะ!$Z$6:$Z$55,"0"),COUNTIF(คุณลักษณะ!$Z$6:$Z$55,"0"),"-")</f>
        <v>-</v>
      </c>
      <c r="I19" s="600"/>
      <c r="J19" s="36"/>
      <c r="K19" s="599">
        <f>IF(COUNTIF(คิดวิเคราะห์!$M$6:$M$55,"3"),COUNTIF(คิดวิเคราะห์!$M$6:$M$55,"3"),"-")</f>
        <v>8</v>
      </c>
      <c r="L19" s="600"/>
      <c r="M19" s="599">
        <f>IF(COUNTIF(คิดวิเคราะห์!$M$6:$M$55,"2"),COUNTIF(คิดวิเคราะห์!$M$6:$M$55,"2"),"-")</f>
        <v>6</v>
      </c>
      <c r="N19" s="600"/>
      <c r="O19" s="599">
        <f>IF(COUNTIF(คิดวิเคราะห์!$M$6:$M$55,"1"),COUNTIF(คิดวิเคราะห์!$M$6:$M$55,"1"),"-")</f>
        <v>4</v>
      </c>
      <c r="P19" s="600"/>
      <c r="Q19" s="599" t="str">
        <f>IF(COUNTIF(คิดวิเคราะห์!$M$6:$M$55,"0"),COUNTIF(คิดวิเคราะห์!$M$6:$M$55,"0"),"-")</f>
        <v>-</v>
      </c>
      <c r="R19" s="600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3">
        <f>IF(B19="-","",COUNTIF(คุณลักษณะ!$Z$6:$Z$55,"3")*100/$B$14)</f>
        <v>66.666666666666671</v>
      </c>
      <c r="C20" s="594"/>
      <c r="D20" s="593">
        <f>IF(D19="-","",COUNTIF(คุณลักษณะ!$Z$6:$Z$55,"2")*100/$B$14)</f>
        <v>33.333333333333336</v>
      </c>
      <c r="E20" s="594"/>
      <c r="F20" s="593" t="str">
        <f>IF(F19="-","",COUNTIF(คุณลักษณะ!$Z$6:$Z$55,"1")*100/$B$14)</f>
        <v/>
      </c>
      <c r="G20" s="594"/>
      <c r="H20" s="593" t="str">
        <f>IF(H19="-","",COUNTIF(คุณลักษณะ!$Z$6:$Z$55,"0")*100/$B$14)</f>
        <v/>
      </c>
      <c r="I20" s="594"/>
      <c r="J20" s="34"/>
      <c r="K20" s="593">
        <f>IF(K19="-","",COUNTIF(คิดวิเคราะห์!$M$6:$M$55,"3")*100/$B$14)</f>
        <v>44.444444444444443</v>
      </c>
      <c r="L20" s="594"/>
      <c r="M20" s="593">
        <f>IF(M19="-","",COUNTIF(คิดวิเคราะห์!$M$6:$M$55,"2")*100/$B$14)</f>
        <v>33.333333333333336</v>
      </c>
      <c r="N20" s="594"/>
      <c r="O20" s="593">
        <f>IF(O19="-","",COUNTIF(คิดวิเคราะห์!$M$6:$M$55,"1")*100/$B$14)</f>
        <v>22.222222222222221</v>
      </c>
      <c r="P20" s="594"/>
      <c r="Q20" s="593" t="str">
        <f>IF(Q19="-","",COUNTIF(คิดวิเคราะห์!$M$6:$M$55,"0")*100/$B$14)</f>
        <v/>
      </c>
      <c r="R20" s="594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92" t="str">
        <f>IF(Home!E16="","","("&amp;Home!E16&amp;")")</f>
        <v>(นายฤทธิเดช  พลอยสุวรรณ์)</v>
      </c>
      <c r="G24" s="592"/>
      <c r="H24" s="592"/>
      <c r="I24" s="592"/>
      <c r="J24" s="592"/>
      <c r="K24" s="592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92" t="str">
        <f>IF(Home!E17="","","("&amp;Home!E17&amp;")")</f>
        <v>(นายชยพล  จำชาติ)</v>
      </c>
      <c r="G26" s="592"/>
      <c r="H26" s="592"/>
      <c r="I26" s="592"/>
      <c r="J26" s="592"/>
      <c r="K26" s="592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92" t="str">
        <f>IF(Home!E18="","","("&amp;Home!E18&amp;")")</f>
        <v>(นางนุจิตรา  วรเชษฐ)</v>
      </c>
      <c r="G29" s="592"/>
      <c r="H29" s="592"/>
      <c r="I29" s="592"/>
      <c r="J29" s="592"/>
      <c r="K29" s="592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2" t="str">
        <f>IF(Home!E19="","","("&amp;Home!E19&amp;")")</f>
        <v>(นายกนก  จำปามูล)</v>
      </c>
      <c r="I31" s="592"/>
      <c r="J31" s="592"/>
      <c r="K31" s="592"/>
      <c r="L31" s="592"/>
      <c r="M31" s="592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2" t="str">
        <f>IF(Home!E19="","",Home!H19&amp;"โรงเรียน"&amp;Home!E3)</f>
        <v>ผู้อำนวยการโรงเรียนบ้านหนองขามนาดี</v>
      </c>
      <c r="H32" s="592"/>
      <c r="I32" s="592"/>
      <c r="J32" s="592"/>
      <c r="K32" s="592"/>
      <c r="L32" s="592"/>
      <c r="M32" s="592"/>
      <c r="N32" s="592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tabSelected="1" workbookViewId="0">
      <pane xSplit="6" ySplit="6" topLeftCell="JZ7" activePane="bottomRight" state="frozen"/>
      <selection activeCell="B1" sqref="B1"/>
      <selection pane="topRight" activeCell="B1" sqref="B1"/>
      <selection pane="bottomLeft" activeCell="B1" sqref="B1"/>
      <selection pane="bottomRight" activeCell="AB12" sqref="AB12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1" t="s">
        <v>0</v>
      </c>
      <c r="C2" s="637" t="s">
        <v>1</v>
      </c>
      <c r="D2" s="634" t="s">
        <v>19</v>
      </c>
      <c r="E2" s="634" t="s">
        <v>2</v>
      </c>
      <c r="F2" s="139" t="s">
        <v>21</v>
      </c>
      <c r="G2" s="622">
        <v>1</v>
      </c>
      <c r="H2" s="623"/>
      <c r="I2" s="623"/>
      <c r="J2" s="623"/>
      <c r="K2" s="623"/>
      <c r="L2" s="624"/>
      <c r="M2" s="625"/>
      <c r="N2" s="630">
        <v>2</v>
      </c>
      <c r="O2" s="623"/>
      <c r="P2" s="623"/>
      <c r="Q2" s="623"/>
      <c r="R2" s="623"/>
      <c r="S2" s="624"/>
      <c r="T2" s="624"/>
      <c r="U2" s="622">
        <v>3</v>
      </c>
      <c r="V2" s="623"/>
      <c r="W2" s="623"/>
      <c r="X2" s="623"/>
      <c r="Y2" s="623"/>
      <c r="Z2" s="624"/>
      <c r="AA2" s="625"/>
      <c r="AB2" s="622">
        <v>4</v>
      </c>
      <c r="AC2" s="623"/>
      <c r="AD2" s="623"/>
      <c r="AE2" s="623"/>
      <c r="AF2" s="623"/>
      <c r="AG2" s="624"/>
      <c r="AH2" s="625"/>
      <c r="AI2" s="622">
        <v>5</v>
      </c>
      <c r="AJ2" s="623"/>
      <c r="AK2" s="623"/>
      <c r="AL2" s="623"/>
      <c r="AM2" s="623"/>
      <c r="AN2" s="624"/>
      <c r="AO2" s="625"/>
      <c r="AP2" s="630">
        <v>6</v>
      </c>
      <c r="AQ2" s="623"/>
      <c r="AR2" s="623"/>
      <c r="AS2" s="623"/>
      <c r="AT2" s="623"/>
      <c r="AU2" s="624"/>
      <c r="AV2" s="624"/>
      <c r="AW2" s="622">
        <v>7</v>
      </c>
      <c r="AX2" s="623"/>
      <c r="AY2" s="623"/>
      <c r="AZ2" s="623"/>
      <c r="BA2" s="623"/>
      <c r="BB2" s="624"/>
      <c r="BC2" s="625"/>
      <c r="BD2" s="622">
        <v>8</v>
      </c>
      <c r="BE2" s="623"/>
      <c r="BF2" s="623"/>
      <c r="BG2" s="623"/>
      <c r="BH2" s="623"/>
      <c r="BI2" s="624"/>
      <c r="BJ2" s="625"/>
      <c r="BK2" s="622">
        <v>9</v>
      </c>
      <c r="BL2" s="623"/>
      <c r="BM2" s="623"/>
      <c r="BN2" s="623"/>
      <c r="BO2" s="623"/>
      <c r="BP2" s="624"/>
      <c r="BQ2" s="625"/>
      <c r="BR2" s="622">
        <v>10</v>
      </c>
      <c r="BS2" s="623"/>
      <c r="BT2" s="623"/>
      <c r="BU2" s="623"/>
      <c r="BV2" s="623"/>
      <c r="BW2" s="624"/>
      <c r="BX2" s="625"/>
      <c r="BY2" s="622">
        <v>11</v>
      </c>
      <c r="BZ2" s="623"/>
      <c r="CA2" s="623"/>
      <c r="CB2" s="623"/>
      <c r="CC2" s="623"/>
      <c r="CD2" s="624"/>
      <c r="CE2" s="625"/>
      <c r="CF2" s="622">
        <v>12</v>
      </c>
      <c r="CG2" s="623"/>
      <c r="CH2" s="623"/>
      <c r="CI2" s="623"/>
      <c r="CJ2" s="623"/>
      <c r="CK2" s="624"/>
      <c r="CL2" s="625"/>
      <c r="CM2" s="622">
        <v>13</v>
      </c>
      <c r="CN2" s="623"/>
      <c r="CO2" s="623"/>
      <c r="CP2" s="623"/>
      <c r="CQ2" s="623"/>
      <c r="CR2" s="624"/>
      <c r="CS2" s="625"/>
      <c r="CT2" s="630">
        <v>14</v>
      </c>
      <c r="CU2" s="623"/>
      <c r="CV2" s="623"/>
      <c r="CW2" s="623"/>
      <c r="CX2" s="623"/>
      <c r="CY2" s="624"/>
      <c r="CZ2" s="624"/>
      <c r="DA2" s="622">
        <v>15</v>
      </c>
      <c r="DB2" s="623"/>
      <c r="DC2" s="623"/>
      <c r="DD2" s="623"/>
      <c r="DE2" s="623"/>
      <c r="DF2" s="624"/>
      <c r="DG2" s="625"/>
      <c r="DH2" s="622">
        <v>16</v>
      </c>
      <c r="DI2" s="623"/>
      <c r="DJ2" s="623"/>
      <c r="DK2" s="623"/>
      <c r="DL2" s="623"/>
      <c r="DM2" s="624"/>
      <c r="DN2" s="625"/>
      <c r="DO2" s="622">
        <v>17</v>
      </c>
      <c r="DP2" s="623"/>
      <c r="DQ2" s="623"/>
      <c r="DR2" s="623"/>
      <c r="DS2" s="623"/>
      <c r="DT2" s="624"/>
      <c r="DU2" s="625"/>
      <c r="DV2" s="630">
        <v>18</v>
      </c>
      <c r="DW2" s="623"/>
      <c r="DX2" s="623"/>
      <c r="DY2" s="623"/>
      <c r="DZ2" s="623"/>
      <c r="EA2" s="624"/>
      <c r="EB2" s="624"/>
      <c r="EC2" s="622">
        <v>19</v>
      </c>
      <c r="ED2" s="623"/>
      <c r="EE2" s="623"/>
      <c r="EF2" s="623"/>
      <c r="EG2" s="623"/>
      <c r="EH2" s="624"/>
      <c r="EI2" s="625"/>
      <c r="EJ2" s="622">
        <v>20</v>
      </c>
      <c r="EK2" s="623"/>
      <c r="EL2" s="623"/>
      <c r="EM2" s="623"/>
      <c r="EN2" s="623"/>
      <c r="EO2" s="624"/>
      <c r="EP2" s="625"/>
      <c r="EQ2" s="622">
        <v>21</v>
      </c>
      <c r="ER2" s="623"/>
      <c r="ES2" s="623"/>
      <c r="ET2" s="623"/>
      <c r="EU2" s="623"/>
      <c r="EV2" s="624"/>
      <c r="EW2" s="625"/>
      <c r="EX2" s="622">
        <v>22</v>
      </c>
      <c r="EY2" s="623"/>
      <c r="EZ2" s="623"/>
      <c r="FA2" s="623"/>
      <c r="FB2" s="623"/>
      <c r="FC2" s="624"/>
      <c r="FD2" s="625"/>
      <c r="FE2" s="622">
        <v>23</v>
      </c>
      <c r="FF2" s="623"/>
      <c r="FG2" s="623"/>
      <c r="FH2" s="623"/>
      <c r="FI2" s="623"/>
      <c r="FJ2" s="624"/>
      <c r="FK2" s="625"/>
      <c r="FL2" s="622">
        <v>24</v>
      </c>
      <c r="FM2" s="623"/>
      <c r="FN2" s="623"/>
      <c r="FO2" s="623"/>
      <c r="FP2" s="623"/>
      <c r="FQ2" s="624"/>
      <c r="FR2" s="625"/>
      <c r="FS2" s="622">
        <v>25</v>
      </c>
      <c r="FT2" s="623"/>
      <c r="FU2" s="623"/>
      <c r="FV2" s="623"/>
      <c r="FW2" s="623"/>
      <c r="FX2" s="624"/>
      <c r="FY2" s="625"/>
      <c r="FZ2" s="622">
        <v>26</v>
      </c>
      <c r="GA2" s="623"/>
      <c r="GB2" s="623"/>
      <c r="GC2" s="623"/>
      <c r="GD2" s="623"/>
      <c r="GE2" s="624"/>
      <c r="GF2" s="625"/>
      <c r="GG2" s="622">
        <v>27</v>
      </c>
      <c r="GH2" s="623"/>
      <c r="GI2" s="623"/>
      <c r="GJ2" s="623"/>
      <c r="GK2" s="623"/>
      <c r="GL2" s="624"/>
      <c r="GM2" s="625"/>
      <c r="GN2" s="622">
        <v>28</v>
      </c>
      <c r="GO2" s="623"/>
      <c r="GP2" s="623"/>
      <c r="GQ2" s="623"/>
      <c r="GR2" s="623"/>
      <c r="GS2" s="624"/>
      <c r="GT2" s="625"/>
      <c r="GU2" s="622">
        <v>29</v>
      </c>
      <c r="GV2" s="623"/>
      <c r="GW2" s="623"/>
      <c r="GX2" s="623"/>
      <c r="GY2" s="623"/>
      <c r="GZ2" s="624"/>
      <c r="HA2" s="625"/>
      <c r="HB2" s="622">
        <v>30</v>
      </c>
      <c r="HC2" s="623"/>
      <c r="HD2" s="623"/>
      <c r="HE2" s="623"/>
      <c r="HF2" s="623"/>
      <c r="HG2" s="624"/>
      <c r="HH2" s="625"/>
      <c r="HI2" s="622">
        <v>31</v>
      </c>
      <c r="HJ2" s="623"/>
      <c r="HK2" s="623"/>
      <c r="HL2" s="623"/>
      <c r="HM2" s="623"/>
      <c r="HN2" s="624"/>
      <c r="HO2" s="625"/>
      <c r="HP2" s="622">
        <v>32</v>
      </c>
      <c r="HQ2" s="623"/>
      <c r="HR2" s="623"/>
      <c r="HS2" s="623"/>
      <c r="HT2" s="623"/>
      <c r="HU2" s="624"/>
      <c r="HV2" s="625"/>
      <c r="HW2" s="622">
        <v>33</v>
      </c>
      <c r="HX2" s="623"/>
      <c r="HY2" s="623"/>
      <c r="HZ2" s="623"/>
      <c r="IA2" s="623"/>
      <c r="IB2" s="624"/>
      <c r="IC2" s="625"/>
      <c r="ID2" s="622">
        <v>34</v>
      </c>
      <c r="IE2" s="623"/>
      <c r="IF2" s="623"/>
      <c r="IG2" s="623"/>
      <c r="IH2" s="623"/>
      <c r="II2" s="624"/>
      <c r="IJ2" s="625"/>
      <c r="IK2" s="622">
        <v>35</v>
      </c>
      <c r="IL2" s="623"/>
      <c r="IM2" s="623"/>
      <c r="IN2" s="623"/>
      <c r="IO2" s="623"/>
      <c r="IP2" s="624"/>
      <c r="IQ2" s="625"/>
      <c r="IR2" s="622">
        <v>36</v>
      </c>
      <c r="IS2" s="623"/>
      <c r="IT2" s="623"/>
      <c r="IU2" s="623"/>
      <c r="IV2" s="623"/>
      <c r="IW2" s="624"/>
      <c r="IX2" s="625"/>
      <c r="IY2" s="622">
        <v>37</v>
      </c>
      <c r="IZ2" s="623"/>
      <c r="JA2" s="623"/>
      <c r="JB2" s="623"/>
      <c r="JC2" s="623"/>
      <c r="JD2" s="624"/>
      <c r="JE2" s="625"/>
      <c r="JF2" s="622">
        <v>38</v>
      </c>
      <c r="JG2" s="623"/>
      <c r="JH2" s="623"/>
      <c r="JI2" s="623"/>
      <c r="JJ2" s="623"/>
      <c r="JK2" s="624"/>
      <c r="JL2" s="625"/>
      <c r="JM2" s="622">
        <v>39</v>
      </c>
      <c r="JN2" s="623"/>
      <c r="JO2" s="623"/>
      <c r="JP2" s="623"/>
      <c r="JQ2" s="623"/>
      <c r="JR2" s="624"/>
      <c r="JS2" s="625"/>
      <c r="JT2" s="622">
        <v>40</v>
      </c>
      <c r="JU2" s="623"/>
      <c r="JV2" s="623"/>
      <c r="JW2" s="623"/>
      <c r="JX2" s="623"/>
      <c r="JY2" s="624"/>
      <c r="JZ2" s="625"/>
      <c r="KA2" s="622">
        <v>41</v>
      </c>
      <c r="KB2" s="623"/>
      <c r="KC2" s="623"/>
      <c r="KD2" s="623"/>
      <c r="KE2" s="623"/>
      <c r="KF2" s="624"/>
      <c r="KG2" s="625"/>
      <c r="KH2" s="622">
        <v>42</v>
      </c>
      <c r="KI2" s="623"/>
      <c r="KJ2" s="623"/>
      <c r="KK2" s="623"/>
      <c r="KL2" s="623"/>
      <c r="KM2" s="624"/>
      <c r="KN2" s="625"/>
      <c r="KO2" s="138" t="s">
        <v>50</v>
      </c>
      <c r="KP2" s="640" t="s">
        <v>45</v>
      </c>
      <c r="KQ2" s="641"/>
      <c r="KR2" s="641"/>
      <c r="KS2" s="642"/>
      <c r="KT2" s="634" t="s">
        <v>51</v>
      </c>
      <c r="KU2" s="114"/>
      <c r="KV2" s="114"/>
      <c r="KW2" s="114"/>
      <c r="KX2" s="114"/>
    </row>
    <row r="3" spans="1:310" ht="18" customHeight="1">
      <c r="A3" s="114"/>
      <c r="B3" s="632"/>
      <c r="C3" s="638"/>
      <c r="D3" s="635"/>
      <c r="E3" s="635"/>
      <c r="F3" s="139" t="s">
        <v>15</v>
      </c>
      <c r="G3" s="626" t="s">
        <v>33</v>
      </c>
      <c r="H3" s="627"/>
      <c r="I3" s="627"/>
      <c r="J3" s="627"/>
      <c r="K3" s="627"/>
      <c r="L3" s="628"/>
      <c r="M3" s="629"/>
      <c r="N3" s="626" t="s">
        <v>33</v>
      </c>
      <c r="O3" s="627"/>
      <c r="P3" s="627"/>
      <c r="Q3" s="627"/>
      <c r="R3" s="627"/>
      <c r="S3" s="628"/>
      <c r="T3" s="629"/>
      <c r="U3" s="626" t="s">
        <v>34</v>
      </c>
      <c r="V3" s="627"/>
      <c r="W3" s="627"/>
      <c r="X3" s="627"/>
      <c r="Y3" s="627"/>
      <c r="Z3" s="628"/>
      <c r="AA3" s="629"/>
      <c r="AB3" s="626" t="s">
        <v>34</v>
      </c>
      <c r="AC3" s="627"/>
      <c r="AD3" s="627"/>
      <c r="AE3" s="627"/>
      <c r="AF3" s="627"/>
      <c r="AG3" s="628"/>
      <c r="AH3" s="629"/>
      <c r="AI3" s="626" t="s">
        <v>34</v>
      </c>
      <c r="AJ3" s="627"/>
      <c r="AK3" s="627"/>
      <c r="AL3" s="627"/>
      <c r="AM3" s="627"/>
      <c r="AN3" s="628"/>
      <c r="AO3" s="629"/>
      <c r="AP3" s="626" t="s">
        <v>34</v>
      </c>
      <c r="AQ3" s="627"/>
      <c r="AR3" s="627"/>
      <c r="AS3" s="627"/>
      <c r="AT3" s="627"/>
      <c r="AU3" s="628"/>
      <c r="AV3" s="629"/>
      <c r="AW3" s="626" t="s">
        <v>603</v>
      </c>
      <c r="AX3" s="627"/>
      <c r="AY3" s="627"/>
      <c r="AZ3" s="627"/>
      <c r="BA3" s="627"/>
      <c r="BB3" s="628"/>
      <c r="BC3" s="629"/>
      <c r="BD3" s="626" t="s">
        <v>35</v>
      </c>
      <c r="BE3" s="627"/>
      <c r="BF3" s="627"/>
      <c r="BG3" s="627"/>
      <c r="BH3" s="627"/>
      <c r="BI3" s="628"/>
      <c r="BJ3" s="629"/>
      <c r="BK3" s="626" t="s">
        <v>35</v>
      </c>
      <c r="BL3" s="627"/>
      <c r="BM3" s="627"/>
      <c r="BN3" s="627"/>
      <c r="BO3" s="627"/>
      <c r="BP3" s="628"/>
      <c r="BQ3" s="629"/>
      <c r="BR3" s="626" t="s">
        <v>35</v>
      </c>
      <c r="BS3" s="627"/>
      <c r="BT3" s="627"/>
      <c r="BU3" s="627"/>
      <c r="BV3" s="627"/>
      <c r="BW3" s="628"/>
      <c r="BX3" s="629"/>
      <c r="BY3" s="626" t="s">
        <v>35</v>
      </c>
      <c r="BZ3" s="627"/>
      <c r="CA3" s="627"/>
      <c r="CB3" s="627"/>
      <c r="CC3" s="627"/>
      <c r="CD3" s="628"/>
      <c r="CE3" s="629"/>
      <c r="CF3" s="626" t="s">
        <v>36</v>
      </c>
      <c r="CG3" s="627"/>
      <c r="CH3" s="627"/>
      <c r="CI3" s="627"/>
      <c r="CJ3" s="627"/>
      <c r="CK3" s="628"/>
      <c r="CL3" s="629"/>
      <c r="CM3" s="626" t="s">
        <v>36</v>
      </c>
      <c r="CN3" s="627"/>
      <c r="CO3" s="627"/>
      <c r="CP3" s="627"/>
      <c r="CQ3" s="627"/>
      <c r="CR3" s="628"/>
      <c r="CS3" s="629"/>
      <c r="CT3" s="626" t="s">
        <v>36</v>
      </c>
      <c r="CU3" s="627"/>
      <c r="CV3" s="627"/>
      <c r="CW3" s="627"/>
      <c r="CX3" s="627"/>
      <c r="CY3" s="628"/>
      <c r="CZ3" s="629"/>
      <c r="DA3" s="626" t="s">
        <v>36</v>
      </c>
      <c r="DB3" s="627"/>
      <c r="DC3" s="627"/>
      <c r="DD3" s="627"/>
      <c r="DE3" s="627"/>
      <c r="DF3" s="628"/>
      <c r="DG3" s="629"/>
      <c r="DH3" s="626" t="s">
        <v>605</v>
      </c>
      <c r="DI3" s="627"/>
      <c r="DJ3" s="627"/>
      <c r="DK3" s="627"/>
      <c r="DL3" s="627"/>
      <c r="DM3" s="628"/>
      <c r="DN3" s="629"/>
      <c r="DO3" s="626" t="s">
        <v>37</v>
      </c>
      <c r="DP3" s="627"/>
      <c r="DQ3" s="627"/>
      <c r="DR3" s="627"/>
      <c r="DS3" s="627"/>
      <c r="DT3" s="628"/>
      <c r="DU3" s="629"/>
      <c r="DV3" s="626" t="s">
        <v>37</v>
      </c>
      <c r="DW3" s="627"/>
      <c r="DX3" s="627"/>
      <c r="DY3" s="627"/>
      <c r="DZ3" s="627"/>
      <c r="EA3" s="628"/>
      <c r="EB3" s="629"/>
      <c r="EC3" s="626" t="s">
        <v>37</v>
      </c>
      <c r="ED3" s="627"/>
      <c r="EE3" s="627"/>
      <c r="EF3" s="627"/>
      <c r="EG3" s="627"/>
      <c r="EH3" s="628"/>
      <c r="EI3" s="629"/>
      <c r="EJ3" s="626" t="s">
        <v>37</v>
      </c>
      <c r="EK3" s="627"/>
      <c r="EL3" s="627"/>
      <c r="EM3" s="627"/>
      <c r="EN3" s="627"/>
      <c r="EO3" s="628"/>
      <c r="EP3" s="629"/>
      <c r="EQ3" s="626" t="s">
        <v>38</v>
      </c>
      <c r="ER3" s="627"/>
      <c r="ES3" s="627"/>
      <c r="ET3" s="627"/>
      <c r="EU3" s="627"/>
      <c r="EV3" s="628"/>
      <c r="EW3" s="629"/>
      <c r="EX3" s="626" t="s">
        <v>39</v>
      </c>
      <c r="EY3" s="627"/>
      <c r="EZ3" s="627"/>
      <c r="FA3" s="627"/>
      <c r="FB3" s="627"/>
      <c r="FC3" s="628"/>
      <c r="FD3" s="629"/>
      <c r="FE3" s="626" t="s">
        <v>39</v>
      </c>
      <c r="FF3" s="627"/>
      <c r="FG3" s="627"/>
      <c r="FH3" s="627"/>
      <c r="FI3" s="627"/>
      <c r="FJ3" s="628"/>
      <c r="FK3" s="629"/>
      <c r="FL3" s="626" t="s">
        <v>39</v>
      </c>
      <c r="FM3" s="627"/>
      <c r="FN3" s="627"/>
      <c r="FO3" s="627"/>
      <c r="FP3" s="627"/>
      <c r="FQ3" s="628"/>
      <c r="FR3" s="629"/>
      <c r="FS3" s="626" t="s">
        <v>39</v>
      </c>
      <c r="FT3" s="627"/>
      <c r="FU3" s="627"/>
      <c r="FV3" s="627"/>
      <c r="FW3" s="627"/>
      <c r="FX3" s="628"/>
      <c r="FY3" s="629"/>
      <c r="FZ3" s="626" t="s">
        <v>608</v>
      </c>
      <c r="GA3" s="627"/>
      <c r="GB3" s="627"/>
      <c r="GC3" s="627"/>
      <c r="GD3" s="627"/>
      <c r="GE3" s="628"/>
      <c r="GF3" s="629"/>
      <c r="GG3" s="626" t="s">
        <v>40</v>
      </c>
      <c r="GH3" s="627"/>
      <c r="GI3" s="627"/>
      <c r="GJ3" s="627"/>
      <c r="GK3" s="627"/>
      <c r="GL3" s="628"/>
      <c r="GM3" s="629"/>
      <c r="GN3" s="626" t="s">
        <v>40</v>
      </c>
      <c r="GO3" s="627"/>
      <c r="GP3" s="627"/>
      <c r="GQ3" s="627"/>
      <c r="GR3" s="627"/>
      <c r="GS3" s="628"/>
      <c r="GT3" s="629"/>
      <c r="GU3" s="626" t="s">
        <v>40</v>
      </c>
      <c r="GV3" s="627"/>
      <c r="GW3" s="627"/>
      <c r="GX3" s="627"/>
      <c r="GY3" s="627"/>
      <c r="GZ3" s="628"/>
      <c r="HA3" s="629"/>
      <c r="HB3" s="626" t="s">
        <v>40</v>
      </c>
      <c r="HC3" s="627"/>
      <c r="HD3" s="627"/>
      <c r="HE3" s="627"/>
      <c r="HF3" s="627"/>
      <c r="HG3" s="628"/>
      <c r="HH3" s="629"/>
      <c r="HI3" s="626" t="s">
        <v>29</v>
      </c>
      <c r="HJ3" s="627"/>
      <c r="HK3" s="627"/>
      <c r="HL3" s="627"/>
      <c r="HM3" s="627"/>
      <c r="HN3" s="628"/>
      <c r="HO3" s="629"/>
      <c r="HP3" s="626" t="s">
        <v>29</v>
      </c>
      <c r="HQ3" s="627"/>
      <c r="HR3" s="627"/>
      <c r="HS3" s="627"/>
      <c r="HT3" s="627"/>
      <c r="HU3" s="628"/>
      <c r="HV3" s="629"/>
      <c r="HW3" s="626" t="s">
        <v>29</v>
      </c>
      <c r="HX3" s="627"/>
      <c r="HY3" s="627"/>
      <c r="HZ3" s="627"/>
      <c r="IA3" s="627"/>
      <c r="IB3" s="628"/>
      <c r="IC3" s="629"/>
      <c r="ID3" s="626" t="s">
        <v>29</v>
      </c>
      <c r="IE3" s="627"/>
      <c r="IF3" s="627"/>
      <c r="IG3" s="627"/>
      <c r="IH3" s="627"/>
      <c r="II3" s="628"/>
      <c r="IJ3" s="629"/>
      <c r="IK3" s="626" t="s">
        <v>30</v>
      </c>
      <c r="IL3" s="627"/>
      <c r="IM3" s="627"/>
      <c r="IN3" s="627"/>
      <c r="IO3" s="627"/>
      <c r="IP3" s="628"/>
      <c r="IQ3" s="629"/>
      <c r="IR3" s="626" t="s">
        <v>30</v>
      </c>
      <c r="IS3" s="627"/>
      <c r="IT3" s="627"/>
      <c r="IU3" s="627"/>
      <c r="IV3" s="627"/>
      <c r="IW3" s="628"/>
      <c r="IX3" s="629"/>
      <c r="IY3" s="626" t="s">
        <v>30</v>
      </c>
      <c r="IZ3" s="627"/>
      <c r="JA3" s="627"/>
      <c r="JB3" s="627"/>
      <c r="JC3" s="627"/>
      <c r="JD3" s="628"/>
      <c r="JE3" s="629"/>
      <c r="JF3" s="626" t="s">
        <v>30</v>
      </c>
      <c r="JG3" s="627"/>
      <c r="JH3" s="627"/>
      <c r="JI3" s="627"/>
      <c r="JJ3" s="627"/>
      <c r="JK3" s="628"/>
      <c r="JL3" s="629"/>
      <c r="JM3" s="626" t="s">
        <v>599</v>
      </c>
      <c r="JN3" s="627"/>
      <c r="JO3" s="627"/>
      <c r="JP3" s="627"/>
      <c r="JQ3" s="627"/>
      <c r="JR3" s="628"/>
      <c r="JS3" s="629"/>
      <c r="JT3" s="626" t="s">
        <v>31</v>
      </c>
      <c r="JU3" s="627"/>
      <c r="JV3" s="627"/>
      <c r="JW3" s="627"/>
      <c r="JX3" s="627"/>
      <c r="JY3" s="628"/>
      <c r="JZ3" s="629"/>
      <c r="KA3" s="626"/>
      <c r="KB3" s="627"/>
      <c r="KC3" s="627"/>
      <c r="KD3" s="627"/>
      <c r="KE3" s="627"/>
      <c r="KF3" s="628"/>
      <c r="KG3" s="629"/>
      <c r="KH3" s="626"/>
      <c r="KI3" s="627"/>
      <c r="KJ3" s="627"/>
      <c r="KK3" s="627"/>
      <c r="KL3" s="627"/>
      <c r="KM3" s="628"/>
      <c r="KN3" s="629"/>
      <c r="KO3" s="159" t="str">
        <f>COUNTA(G6:KN6)&amp;" "&amp;"ชม."</f>
        <v>80 ชม.</v>
      </c>
      <c r="KP3" s="643"/>
      <c r="KQ3" s="644"/>
      <c r="KR3" s="644"/>
      <c r="KS3" s="645"/>
      <c r="KT3" s="635"/>
      <c r="KU3" s="114"/>
      <c r="KV3" s="114"/>
      <c r="KW3" s="114"/>
      <c r="KX3" s="114"/>
    </row>
    <row r="4" spans="1:310" s="133" customFormat="1" ht="18" customHeight="1">
      <c r="A4" s="136"/>
      <c r="B4" s="632"/>
      <c r="C4" s="638"/>
      <c r="D4" s="635"/>
      <c r="E4" s="635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 t="s">
        <v>2290</v>
      </c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 t="s">
        <v>2290</v>
      </c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/>
      <c r="GH4" s="145"/>
      <c r="GI4" s="145" t="s">
        <v>26</v>
      </c>
      <c r="GJ4" s="145" t="s">
        <v>26</v>
      </c>
      <c r="GK4" s="145"/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/>
      <c r="JG4" s="145"/>
      <c r="JH4" s="145" t="s">
        <v>26</v>
      </c>
      <c r="JI4" s="145" t="s">
        <v>26</v>
      </c>
      <c r="JJ4" s="145"/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4" t="s">
        <v>46</v>
      </c>
      <c r="KP4" s="634" t="s">
        <v>47</v>
      </c>
      <c r="KQ4" s="634" t="s">
        <v>48</v>
      </c>
      <c r="KR4" s="634" t="s">
        <v>49</v>
      </c>
      <c r="KS4" s="634" t="s">
        <v>52</v>
      </c>
      <c r="KT4" s="635"/>
      <c r="KU4" s="136"/>
      <c r="KV4" s="136"/>
      <c r="KW4" s="136"/>
      <c r="KX4" s="136"/>
    </row>
    <row r="5" spans="1:310" ht="18" customHeight="1">
      <c r="A5" s="114"/>
      <c r="B5" s="632"/>
      <c r="C5" s="638"/>
      <c r="D5" s="635"/>
      <c r="E5" s="635"/>
      <c r="F5" s="139" t="s">
        <v>14</v>
      </c>
      <c r="G5" s="194">
        <v>18</v>
      </c>
      <c r="H5" s="195"/>
      <c r="I5" s="195">
        <v>20</v>
      </c>
      <c r="J5" s="195"/>
      <c r="K5" s="195"/>
      <c r="L5" s="198"/>
      <c r="M5" s="196"/>
      <c r="N5" s="197">
        <v>25</v>
      </c>
      <c r="O5" s="195"/>
      <c r="P5" s="195">
        <v>27</v>
      </c>
      <c r="Q5" s="195"/>
      <c r="R5" s="195"/>
      <c r="S5" s="198"/>
      <c r="T5" s="198"/>
      <c r="U5" s="194"/>
      <c r="V5" s="195"/>
      <c r="W5" s="195">
        <v>3</v>
      </c>
      <c r="X5" s="195"/>
      <c r="Y5" s="195"/>
      <c r="Z5" s="198"/>
      <c r="AA5" s="196"/>
      <c r="AB5" s="194">
        <v>8</v>
      </c>
      <c r="AC5" s="195"/>
      <c r="AD5" s="195">
        <v>10</v>
      </c>
      <c r="AE5" s="195"/>
      <c r="AF5" s="195"/>
      <c r="AG5" s="198"/>
      <c r="AH5" s="196"/>
      <c r="AI5" s="194">
        <v>15</v>
      </c>
      <c r="AJ5" s="195"/>
      <c r="AK5" s="195">
        <v>17</v>
      </c>
      <c r="AL5" s="195"/>
      <c r="AM5" s="195"/>
      <c r="AN5" s="198"/>
      <c r="AO5" s="196"/>
      <c r="AP5" s="197">
        <v>22</v>
      </c>
      <c r="AQ5" s="195"/>
      <c r="AR5" s="195">
        <v>24</v>
      </c>
      <c r="AS5" s="195"/>
      <c r="AT5" s="195"/>
      <c r="AU5" s="198"/>
      <c r="AV5" s="198"/>
      <c r="AW5" s="194">
        <v>29</v>
      </c>
      <c r="AX5" s="195"/>
      <c r="AY5" s="195">
        <v>1</v>
      </c>
      <c r="AZ5" s="195"/>
      <c r="BA5" s="195"/>
      <c r="BB5" s="198"/>
      <c r="BC5" s="196"/>
      <c r="BD5" s="194">
        <v>6</v>
      </c>
      <c r="BE5" s="195"/>
      <c r="BF5" s="195">
        <v>8</v>
      </c>
      <c r="BG5" s="195"/>
      <c r="BH5" s="195"/>
      <c r="BI5" s="198"/>
      <c r="BJ5" s="196"/>
      <c r="BK5" s="194">
        <v>13</v>
      </c>
      <c r="BL5" s="195"/>
      <c r="BM5" s="195">
        <v>15</v>
      </c>
      <c r="BN5" s="195"/>
      <c r="BO5" s="195"/>
      <c r="BP5" s="198"/>
      <c r="BQ5" s="196"/>
      <c r="BR5" s="194">
        <v>20</v>
      </c>
      <c r="BS5" s="195"/>
      <c r="BT5" s="195">
        <v>22</v>
      </c>
      <c r="BU5" s="195"/>
      <c r="BV5" s="195"/>
      <c r="BW5" s="198"/>
      <c r="BX5" s="196"/>
      <c r="BY5" s="194">
        <v>27</v>
      </c>
      <c r="BZ5" s="195"/>
      <c r="CA5" s="195">
        <v>29</v>
      </c>
      <c r="CB5" s="195"/>
      <c r="CC5" s="195"/>
      <c r="CD5" s="198"/>
      <c r="CE5" s="196"/>
      <c r="CF5" s="194">
        <v>3</v>
      </c>
      <c r="CG5" s="195"/>
      <c r="CH5" s="195">
        <v>5</v>
      </c>
      <c r="CI5" s="195"/>
      <c r="CJ5" s="195"/>
      <c r="CK5" s="198"/>
      <c r="CL5" s="196"/>
      <c r="CM5" s="194">
        <v>10</v>
      </c>
      <c r="CN5" s="195"/>
      <c r="CO5" s="195"/>
      <c r="CP5" s="195"/>
      <c r="CQ5" s="195"/>
      <c r="CR5" s="198"/>
      <c r="CS5" s="196"/>
      <c r="CT5" s="197">
        <v>17</v>
      </c>
      <c r="CU5" s="195"/>
      <c r="CV5" s="195">
        <v>19</v>
      </c>
      <c r="CW5" s="195"/>
      <c r="CX5" s="195"/>
      <c r="CY5" s="198">
        <v>22</v>
      </c>
      <c r="CZ5" s="198"/>
      <c r="DA5" s="194">
        <v>24</v>
      </c>
      <c r="DB5" s="195"/>
      <c r="DC5" s="195">
        <v>26</v>
      </c>
      <c r="DD5" s="195"/>
      <c r="DE5" s="195"/>
      <c r="DF5" s="198">
        <v>29</v>
      </c>
      <c r="DG5" s="196"/>
      <c r="DH5" s="194">
        <v>31</v>
      </c>
      <c r="DI5" s="195"/>
      <c r="DJ5" s="195">
        <v>2</v>
      </c>
      <c r="DK5" s="195"/>
      <c r="DL5" s="195"/>
      <c r="DM5" s="198"/>
      <c r="DN5" s="196"/>
      <c r="DO5" s="194">
        <v>7</v>
      </c>
      <c r="DP5" s="195"/>
      <c r="DQ5" s="195">
        <v>9</v>
      </c>
      <c r="DR5" s="195"/>
      <c r="DS5" s="195"/>
      <c r="DT5" s="198"/>
      <c r="DU5" s="196"/>
      <c r="DV5" s="197">
        <v>14</v>
      </c>
      <c r="DW5" s="195"/>
      <c r="DX5" s="195">
        <v>16</v>
      </c>
      <c r="DY5" s="195"/>
      <c r="DZ5" s="195"/>
      <c r="EA5" s="198"/>
      <c r="EB5" s="198"/>
      <c r="EC5" s="194">
        <v>21</v>
      </c>
      <c r="ED5" s="195"/>
      <c r="EE5" s="195">
        <v>23</v>
      </c>
      <c r="EF5" s="195"/>
      <c r="EG5" s="195"/>
      <c r="EH5" s="198"/>
      <c r="EI5" s="196"/>
      <c r="EJ5" s="194">
        <v>28</v>
      </c>
      <c r="EK5" s="195"/>
      <c r="EL5" s="195">
        <v>30</v>
      </c>
      <c r="EM5" s="195"/>
      <c r="EN5" s="195"/>
      <c r="EO5" s="198"/>
      <c r="EP5" s="196"/>
      <c r="EQ5" s="194">
        <v>5</v>
      </c>
      <c r="ER5" s="195"/>
      <c r="ES5" s="195">
        <v>7</v>
      </c>
      <c r="ET5" s="195"/>
      <c r="EU5" s="195"/>
      <c r="EV5" s="198"/>
      <c r="EW5" s="196"/>
      <c r="EX5" s="194">
        <v>2</v>
      </c>
      <c r="EY5" s="195"/>
      <c r="EZ5" s="195">
        <v>4</v>
      </c>
      <c r="FA5" s="195"/>
      <c r="FB5" s="195"/>
      <c r="FC5" s="198"/>
      <c r="FD5" s="198"/>
      <c r="FE5" s="194">
        <v>9</v>
      </c>
      <c r="FF5" s="195"/>
      <c r="FG5" s="195">
        <v>11</v>
      </c>
      <c r="FH5" s="195"/>
      <c r="FI5" s="195"/>
      <c r="FJ5" s="198"/>
      <c r="FK5" s="196"/>
      <c r="FL5" s="194">
        <v>16</v>
      </c>
      <c r="FM5" s="195"/>
      <c r="FN5" s="195">
        <v>18</v>
      </c>
      <c r="FO5" s="195"/>
      <c r="FP5" s="195"/>
      <c r="FQ5" s="198"/>
      <c r="FR5" s="196"/>
      <c r="FS5" s="194">
        <v>23</v>
      </c>
      <c r="FT5" s="195"/>
      <c r="FU5" s="195">
        <v>25</v>
      </c>
      <c r="FV5" s="195"/>
      <c r="FW5" s="195"/>
      <c r="FX5" s="198"/>
      <c r="FY5" s="196"/>
      <c r="FZ5" s="197">
        <v>30</v>
      </c>
      <c r="GA5" s="195"/>
      <c r="GB5" s="195">
        <v>2</v>
      </c>
      <c r="GC5" s="195"/>
      <c r="GD5" s="195"/>
      <c r="GE5" s="198"/>
      <c r="GF5" s="198"/>
      <c r="GG5" s="194"/>
      <c r="GH5" s="195"/>
      <c r="GI5" s="195">
        <v>9</v>
      </c>
      <c r="GJ5" s="195">
        <v>9</v>
      </c>
      <c r="GK5" s="195"/>
      <c r="GL5" s="198"/>
      <c r="GM5" s="196"/>
      <c r="GN5" s="194">
        <v>14</v>
      </c>
      <c r="GO5" s="195"/>
      <c r="GP5" s="195">
        <v>16</v>
      </c>
      <c r="GQ5" s="195"/>
      <c r="GR5" s="195"/>
      <c r="GS5" s="198"/>
      <c r="GT5" s="196"/>
      <c r="GU5" s="194">
        <v>21</v>
      </c>
      <c r="GV5" s="195"/>
      <c r="GW5" s="195">
        <v>23</v>
      </c>
      <c r="GX5" s="195"/>
      <c r="GY5" s="195"/>
      <c r="GZ5" s="198"/>
      <c r="HA5" s="196"/>
      <c r="HB5" s="197">
        <v>28</v>
      </c>
      <c r="HC5" s="195"/>
      <c r="HD5" s="195">
        <v>30</v>
      </c>
      <c r="HE5" s="195"/>
      <c r="HF5" s="195"/>
      <c r="HG5" s="198"/>
      <c r="HH5" s="198"/>
      <c r="HI5" s="194">
        <v>4</v>
      </c>
      <c r="HJ5" s="195"/>
      <c r="HK5" s="195">
        <v>6</v>
      </c>
      <c r="HL5" s="195"/>
      <c r="HM5" s="195"/>
      <c r="HN5" s="198"/>
      <c r="HO5" s="196"/>
      <c r="HP5" s="194">
        <v>11</v>
      </c>
      <c r="HQ5" s="195"/>
      <c r="HR5" s="195">
        <v>13</v>
      </c>
      <c r="HS5" s="195"/>
      <c r="HT5" s="195"/>
      <c r="HU5" s="198"/>
      <c r="HV5" s="196"/>
      <c r="HW5" s="194">
        <v>18</v>
      </c>
      <c r="HX5" s="195"/>
      <c r="HY5" s="195">
        <v>20</v>
      </c>
      <c r="HZ5" s="195"/>
      <c r="IA5" s="195"/>
      <c r="IB5" s="198"/>
      <c r="IC5" s="196"/>
      <c r="ID5" s="194">
        <v>25</v>
      </c>
      <c r="IE5" s="195"/>
      <c r="IF5" s="195">
        <v>27</v>
      </c>
      <c r="IG5" s="195"/>
      <c r="IH5" s="195"/>
      <c r="II5" s="198"/>
      <c r="IJ5" s="198"/>
      <c r="IK5" s="194">
        <v>1</v>
      </c>
      <c r="IL5" s="195"/>
      <c r="IM5" s="195">
        <v>3</v>
      </c>
      <c r="IN5" s="195"/>
      <c r="IO5" s="195"/>
      <c r="IP5" s="198"/>
      <c r="IQ5" s="196"/>
      <c r="IR5" s="194">
        <v>8</v>
      </c>
      <c r="IS5" s="195"/>
      <c r="IT5" s="195">
        <v>10</v>
      </c>
      <c r="IU5" s="195"/>
      <c r="IV5" s="195"/>
      <c r="IW5" s="198"/>
      <c r="IX5" s="196"/>
      <c r="IY5" s="194">
        <v>15</v>
      </c>
      <c r="IZ5" s="195"/>
      <c r="JA5" s="195">
        <v>17</v>
      </c>
      <c r="JB5" s="195"/>
      <c r="JC5" s="195"/>
      <c r="JD5" s="198"/>
      <c r="JE5" s="196"/>
      <c r="JF5" s="194"/>
      <c r="JG5" s="195"/>
      <c r="JH5" s="195">
        <v>24</v>
      </c>
      <c r="JI5" s="195">
        <v>24</v>
      </c>
      <c r="JJ5" s="195"/>
      <c r="JK5" s="198"/>
      <c r="JL5" s="196"/>
      <c r="JM5" s="194">
        <v>29</v>
      </c>
      <c r="JN5" s="195"/>
      <c r="JO5" s="195">
        <v>2</v>
      </c>
      <c r="JP5" s="195"/>
      <c r="JQ5" s="195"/>
      <c r="JR5" s="198"/>
      <c r="JS5" s="196"/>
      <c r="JT5" s="194">
        <v>7</v>
      </c>
      <c r="JU5" s="195"/>
      <c r="JV5" s="195">
        <v>9</v>
      </c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35"/>
      <c r="KP5" s="635"/>
      <c r="KQ5" s="635"/>
      <c r="KR5" s="635"/>
      <c r="KS5" s="635"/>
      <c r="KT5" s="635"/>
      <c r="KU5" s="114"/>
      <c r="KV5" s="114"/>
      <c r="KW5" s="114"/>
      <c r="KX5" s="114"/>
    </row>
    <row r="6" spans="1:310" ht="18" customHeight="1" thickBot="1">
      <c r="A6" s="114"/>
      <c r="B6" s="633"/>
      <c r="C6" s="639"/>
      <c r="D6" s="636"/>
      <c r="E6" s="636"/>
      <c r="F6" s="140" t="s">
        <v>23</v>
      </c>
      <c r="G6" s="199">
        <v>1</v>
      </c>
      <c r="H6" s="200"/>
      <c r="I6" s="200">
        <v>2</v>
      </c>
      <c r="J6" s="200"/>
      <c r="K6" s="200"/>
      <c r="L6" s="203"/>
      <c r="M6" s="201"/>
      <c r="N6" s="202">
        <v>3</v>
      </c>
      <c r="O6" s="200"/>
      <c r="P6" s="200">
        <v>4</v>
      </c>
      <c r="Q6" s="200"/>
      <c r="R6" s="200"/>
      <c r="S6" s="203"/>
      <c r="T6" s="203"/>
      <c r="U6" s="199"/>
      <c r="V6" s="200"/>
      <c r="W6" s="200">
        <v>5</v>
      </c>
      <c r="X6" s="200"/>
      <c r="Y6" s="200"/>
      <c r="Z6" s="203"/>
      <c r="AA6" s="201"/>
      <c r="AB6" s="199">
        <v>6</v>
      </c>
      <c r="AC6" s="200"/>
      <c r="AD6" s="200">
        <v>7</v>
      </c>
      <c r="AE6" s="200"/>
      <c r="AF6" s="200"/>
      <c r="AG6" s="203"/>
      <c r="AH6" s="201"/>
      <c r="AI6" s="199">
        <v>8</v>
      </c>
      <c r="AJ6" s="200"/>
      <c r="AK6" s="200">
        <v>9</v>
      </c>
      <c r="AL6" s="200"/>
      <c r="AM6" s="200"/>
      <c r="AN6" s="203"/>
      <c r="AO6" s="201"/>
      <c r="AP6" s="202">
        <v>10</v>
      </c>
      <c r="AQ6" s="200"/>
      <c r="AR6" s="200">
        <v>11</v>
      </c>
      <c r="AS6" s="200"/>
      <c r="AT6" s="200"/>
      <c r="AU6" s="203"/>
      <c r="AV6" s="203"/>
      <c r="AW6" s="199">
        <v>12</v>
      </c>
      <c r="AX6" s="200"/>
      <c r="AY6" s="200">
        <v>13</v>
      </c>
      <c r="AZ6" s="200"/>
      <c r="BA6" s="200"/>
      <c r="BB6" s="203"/>
      <c r="BC6" s="201"/>
      <c r="BD6" s="199">
        <v>14</v>
      </c>
      <c r="BE6" s="200"/>
      <c r="BF6" s="200">
        <v>15</v>
      </c>
      <c r="BG6" s="200"/>
      <c r="BH6" s="200"/>
      <c r="BI6" s="203"/>
      <c r="BJ6" s="201"/>
      <c r="BK6" s="199">
        <v>16</v>
      </c>
      <c r="BL6" s="200"/>
      <c r="BM6" s="200">
        <v>17</v>
      </c>
      <c r="BN6" s="200"/>
      <c r="BO6" s="200"/>
      <c r="BP6" s="203"/>
      <c r="BQ6" s="201"/>
      <c r="BR6" s="199">
        <v>18</v>
      </c>
      <c r="BS6" s="200"/>
      <c r="BT6" s="200">
        <v>19</v>
      </c>
      <c r="BU6" s="200"/>
      <c r="BV6" s="200"/>
      <c r="BW6" s="203"/>
      <c r="BX6" s="201"/>
      <c r="BY6" s="199">
        <v>20</v>
      </c>
      <c r="BZ6" s="200"/>
      <c r="CA6" s="200">
        <v>21</v>
      </c>
      <c r="CB6" s="200"/>
      <c r="CC6" s="200"/>
      <c r="CD6" s="203"/>
      <c r="CE6" s="201"/>
      <c r="CF6" s="199">
        <v>22</v>
      </c>
      <c r="CG6" s="200"/>
      <c r="CH6" s="200">
        <v>23</v>
      </c>
      <c r="CI6" s="200"/>
      <c r="CJ6" s="200"/>
      <c r="CK6" s="203"/>
      <c r="CL6" s="201"/>
      <c r="CM6" s="199">
        <v>24</v>
      </c>
      <c r="CN6" s="200"/>
      <c r="CO6" s="200"/>
      <c r="CP6" s="200"/>
      <c r="CQ6" s="200"/>
      <c r="CR6" s="203"/>
      <c r="CS6" s="201"/>
      <c r="CT6" s="202">
        <v>25</v>
      </c>
      <c r="CU6" s="200"/>
      <c r="CV6" s="200">
        <v>26</v>
      </c>
      <c r="CW6" s="200"/>
      <c r="CX6" s="200"/>
      <c r="CY6" s="203">
        <v>27</v>
      </c>
      <c r="CZ6" s="203"/>
      <c r="DA6" s="199">
        <v>28</v>
      </c>
      <c r="DB6" s="200"/>
      <c r="DC6" s="200">
        <v>29</v>
      </c>
      <c r="DD6" s="200"/>
      <c r="DE6" s="200"/>
      <c r="DF6" s="203">
        <v>30</v>
      </c>
      <c r="DG6" s="201"/>
      <c r="DH6" s="199">
        <v>31</v>
      </c>
      <c r="DI6" s="200"/>
      <c r="DJ6" s="200">
        <v>32</v>
      </c>
      <c r="DK6" s="200"/>
      <c r="DL6" s="200"/>
      <c r="DM6" s="203"/>
      <c r="DN6" s="201"/>
      <c r="DO6" s="199">
        <v>33</v>
      </c>
      <c r="DP6" s="200"/>
      <c r="DQ6" s="200">
        <v>34</v>
      </c>
      <c r="DR6" s="200"/>
      <c r="DS6" s="200"/>
      <c r="DT6" s="203"/>
      <c r="DU6" s="201"/>
      <c r="DV6" s="202">
        <v>35</v>
      </c>
      <c r="DW6" s="200"/>
      <c r="DX6" s="200">
        <v>36</v>
      </c>
      <c r="DY6" s="200"/>
      <c r="DZ6" s="200"/>
      <c r="EA6" s="203"/>
      <c r="EB6" s="203"/>
      <c r="EC6" s="199">
        <v>37</v>
      </c>
      <c r="ED6" s="200"/>
      <c r="EE6" s="200">
        <v>38</v>
      </c>
      <c r="EF6" s="200"/>
      <c r="EG6" s="200"/>
      <c r="EH6" s="203"/>
      <c r="EI6" s="201"/>
      <c r="EJ6" s="199">
        <v>39</v>
      </c>
      <c r="EK6" s="200"/>
      <c r="EL6" s="200">
        <v>40</v>
      </c>
      <c r="EM6" s="200"/>
      <c r="EN6" s="200"/>
      <c r="EO6" s="203"/>
      <c r="EP6" s="201"/>
      <c r="EQ6" s="199">
        <v>41</v>
      </c>
      <c r="ER6" s="200"/>
      <c r="ES6" s="200">
        <v>42</v>
      </c>
      <c r="ET6" s="200"/>
      <c r="EU6" s="200"/>
      <c r="EV6" s="203"/>
      <c r="EW6" s="201"/>
      <c r="EX6" s="199">
        <v>43</v>
      </c>
      <c r="EY6" s="200"/>
      <c r="EZ6" s="200">
        <v>44</v>
      </c>
      <c r="FA6" s="200"/>
      <c r="FB6" s="200"/>
      <c r="FC6" s="203"/>
      <c r="FD6" s="203"/>
      <c r="FE6" s="199">
        <v>45</v>
      </c>
      <c r="FF6" s="200"/>
      <c r="FG6" s="200">
        <v>46</v>
      </c>
      <c r="FH6" s="200"/>
      <c r="FI6" s="200"/>
      <c r="FJ6" s="203"/>
      <c r="FK6" s="201"/>
      <c r="FL6" s="199">
        <v>47</v>
      </c>
      <c r="FM6" s="200"/>
      <c r="FN6" s="200">
        <v>48</v>
      </c>
      <c r="FO6" s="200"/>
      <c r="FP6" s="200"/>
      <c r="FQ6" s="203"/>
      <c r="FR6" s="201"/>
      <c r="FS6" s="199">
        <v>49</v>
      </c>
      <c r="FT6" s="200"/>
      <c r="FU6" s="200">
        <v>50</v>
      </c>
      <c r="FV6" s="200"/>
      <c r="FW6" s="200"/>
      <c r="FX6" s="203"/>
      <c r="FY6" s="201"/>
      <c r="FZ6" s="202">
        <v>51</v>
      </c>
      <c r="GA6" s="200"/>
      <c r="GB6" s="200">
        <v>52</v>
      </c>
      <c r="GC6" s="200"/>
      <c r="GD6" s="200"/>
      <c r="GE6" s="203"/>
      <c r="GF6" s="203"/>
      <c r="GG6" s="199"/>
      <c r="GH6" s="200"/>
      <c r="GI6" s="200">
        <v>53</v>
      </c>
      <c r="GJ6" s="200">
        <v>54</v>
      </c>
      <c r="GK6" s="200"/>
      <c r="GL6" s="203"/>
      <c r="GM6" s="201"/>
      <c r="GN6" s="199">
        <v>55</v>
      </c>
      <c r="GO6" s="200"/>
      <c r="GP6" s="200">
        <v>56</v>
      </c>
      <c r="GQ6" s="200"/>
      <c r="GR6" s="200"/>
      <c r="GS6" s="203"/>
      <c r="GT6" s="201"/>
      <c r="GU6" s="199">
        <v>57</v>
      </c>
      <c r="GV6" s="200"/>
      <c r="GW6" s="200">
        <v>58</v>
      </c>
      <c r="GX6" s="200"/>
      <c r="GY6" s="200"/>
      <c r="GZ6" s="203"/>
      <c r="HA6" s="201"/>
      <c r="HB6" s="202">
        <v>59</v>
      </c>
      <c r="HC6" s="200"/>
      <c r="HD6" s="200">
        <v>60</v>
      </c>
      <c r="HE6" s="200"/>
      <c r="HF6" s="200"/>
      <c r="HG6" s="203"/>
      <c r="HH6" s="203"/>
      <c r="HI6" s="199">
        <v>61</v>
      </c>
      <c r="HJ6" s="200"/>
      <c r="HK6" s="200">
        <v>62</v>
      </c>
      <c r="HL6" s="200"/>
      <c r="HM6" s="200"/>
      <c r="HN6" s="203"/>
      <c r="HO6" s="201"/>
      <c r="HP6" s="199">
        <v>63</v>
      </c>
      <c r="HQ6" s="200"/>
      <c r="HR6" s="200">
        <v>64</v>
      </c>
      <c r="HS6" s="200"/>
      <c r="HT6" s="200"/>
      <c r="HU6" s="203"/>
      <c r="HV6" s="201"/>
      <c r="HW6" s="199">
        <v>65</v>
      </c>
      <c r="HX6" s="200"/>
      <c r="HY6" s="200">
        <v>66</v>
      </c>
      <c r="HZ6" s="200"/>
      <c r="IA6" s="200"/>
      <c r="IB6" s="203"/>
      <c r="IC6" s="201"/>
      <c r="ID6" s="199">
        <v>67</v>
      </c>
      <c r="IE6" s="200"/>
      <c r="IF6" s="200">
        <v>68</v>
      </c>
      <c r="IG6" s="200"/>
      <c r="IH6" s="200"/>
      <c r="II6" s="203"/>
      <c r="IJ6" s="203"/>
      <c r="IK6" s="199">
        <v>69</v>
      </c>
      <c r="IL6" s="200"/>
      <c r="IM6" s="200">
        <v>70</v>
      </c>
      <c r="IN6" s="200"/>
      <c r="IO6" s="200"/>
      <c r="IP6" s="203"/>
      <c r="IQ6" s="201"/>
      <c r="IR6" s="199">
        <v>71</v>
      </c>
      <c r="IS6" s="200"/>
      <c r="IT6" s="200">
        <v>72</v>
      </c>
      <c r="IU6" s="200"/>
      <c r="IV6" s="200"/>
      <c r="IW6" s="203"/>
      <c r="IX6" s="201"/>
      <c r="IY6" s="199">
        <v>73</v>
      </c>
      <c r="IZ6" s="200"/>
      <c r="JA6" s="200">
        <v>74</v>
      </c>
      <c r="JB6" s="200"/>
      <c r="JC6" s="200"/>
      <c r="JD6" s="203"/>
      <c r="JE6" s="201"/>
      <c r="JF6" s="199"/>
      <c r="JG6" s="200"/>
      <c r="JH6" s="200">
        <v>75</v>
      </c>
      <c r="JI6" s="200">
        <v>76</v>
      </c>
      <c r="JJ6" s="200"/>
      <c r="JK6" s="203"/>
      <c r="JL6" s="201"/>
      <c r="JM6" s="199">
        <v>77</v>
      </c>
      <c r="JN6" s="200"/>
      <c r="JO6" s="200">
        <v>78</v>
      </c>
      <c r="JP6" s="200"/>
      <c r="JQ6" s="200"/>
      <c r="JR6" s="203"/>
      <c r="JS6" s="201"/>
      <c r="JT6" s="199">
        <v>79</v>
      </c>
      <c r="JU6" s="200"/>
      <c r="JV6" s="200">
        <v>80</v>
      </c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46"/>
      <c r="KP6" s="646"/>
      <c r="KQ6" s="646"/>
      <c r="KR6" s="646"/>
      <c r="KS6" s="646"/>
      <c r="KT6" s="646"/>
      <c r="KU6" s="114"/>
      <c r="KV6" s="114"/>
      <c r="KW6" s="114"/>
      <c r="KX6" s="114"/>
    </row>
    <row r="7" spans="1:310" ht="15.75" customHeight="1" thickBot="1">
      <c r="A7" s="114"/>
      <c r="B7" s="141">
        <v>1</v>
      </c>
      <c r="C7" s="493">
        <f>IF(นักเรียน!C6="","",นักเรียน!C6)</f>
        <v>3154</v>
      </c>
      <c r="D7" s="494" t="str">
        <f>IF(นักเรียน!D6="","",นักเรียน!D6)</f>
        <v>1302301070421</v>
      </c>
      <c r="E7" s="290" t="str">
        <f>IF(นักเรียน!E6="","",นักเรียน!E6)</f>
        <v>เด็กชายศิวัฒน์  สาชิน</v>
      </c>
      <c r="F7" s="141">
        <f>IF(นักเรียน!E6="","",นักเรียน!B6)</f>
        <v>1</v>
      </c>
      <c r="G7" s="149" t="s">
        <v>41</v>
      </c>
      <c r="H7" s="150"/>
      <c r="I7" s="149" t="s">
        <v>41</v>
      </c>
      <c r="J7" s="150"/>
      <c r="K7" s="150"/>
      <c r="L7" s="151"/>
      <c r="M7" s="151"/>
      <c r="N7" s="149" t="s">
        <v>41</v>
      </c>
      <c r="O7" s="150"/>
      <c r="P7" s="149" t="s">
        <v>41</v>
      </c>
      <c r="Q7" s="150"/>
      <c r="R7" s="150"/>
      <c r="S7" s="151"/>
      <c r="T7" s="152"/>
      <c r="U7" s="149"/>
      <c r="V7" s="150"/>
      <c r="W7" s="149" t="s">
        <v>41</v>
      </c>
      <c r="X7" s="150"/>
      <c r="Y7" s="150"/>
      <c r="Z7" s="151"/>
      <c r="AA7" s="152"/>
      <c r="AB7" s="149" t="s">
        <v>41</v>
      </c>
      <c r="AC7" s="150"/>
      <c r="AD7" s="149" t="s">
        <v>41</v>
      </c>
      <c r="AE7" s="150"/>
      <c r="AF7" s="150"/>
      <c r="AG7" s="151"/>
      <c r="AH7" s="152"/>
      <c r="AI7" s="149" t="s">
        <v>41</v>
      </c>
      <c r="AJ7" s="150"/>
      <c r="AK7" s="149" t="s">
        <v>41</v>
      </c>
      <c r="AL7" s="150"/>
      <c r="AM7" s="150"/>
      <c r="AN7" s="151"/>
      <c r="AO7" s="152"/>
      <c r="AP7" s="149" t="s">
        <v>41</v>
      </c>
      <c r="AQ7" s="150"/>
      <c r="AR7" s="149" t="s">
        <v>41</v>
      </c>
      <c r="AS7" s="150"/>
      <c r="AT7" s="150"/>
      <c r="AU7" s="151"/>
      <c r="AV7" s="152"/>
      <c r="AW7" s="149" t="s">
        <v>41</v>
      </c>
      <c r="AX7" s="150"/>
      <c r="AY7" s="149" t="s">
        <v>41</v>
      </c>
      <c r="AZ7" s="150"/>
      <c r="BA7" s="150"/>
      <c r="BB7" s="151"/>
      <c r="BC7" s="151"/>
      <c r="BD7" s="149" t="s">
        <v>41</v>
      </c>
      <c r="BE7" s="150"/>
      <c r="BF7" s="149" t="s">
        <v>41</v>
      </c>
      <c r="BG7" s="150"/>
      <c r="BH7" s="150"/>
      <c r="BI7" s="151"/>
      <c r="BJ7" s="152"/>
      <c r="BK7" s="149" t="s">
        <v>41</v>
      </c>
      <c r="BL7" s="150"/>
      <c r="BM7" s="149" t="s">
        <v>41</v>
      </c>
      <c r="BN7" s="150"/>
      <c r="BO7" s="150"/>
      <c r="BP7" s="151"/>
      <c r="BQ7" s="152"/>
      <c r="BR7" s="149" t="s">
        <v>41</v>
      </c>
      <c r="BS7" s="150"/>
      <c r="BT7" s="149" t="s">
        <v>41</v>
      </c>
      <c r="BU7" s="150"/>
      <c r="BV7" s="150"/>
      <c r="BW7" s="151"/>
      <c r="BX7" s="152"/>
      <c r="BY7" s="149" t="s">
        <v>41</v>
      </c>
      <c r="BZ7" s="150"/>
      <c r="CA7" s="149" t="s">
        <v>41</v>
      </c>
      <c r="CB7" s="150"/>
      <c r="CC7" s="150"/>
      <c r="CD7" s="151"/>
      <c r="CE7" s="151"/>
      <c r="CF7" s="149" t="s">
        <v>41</v>
      </c>
      <c r="CG7" s="150"/>
      <c r="CH7" s="149" t="s">
        <v>41</v>
      </c>
      <c r="CI7" s="150"/>
      <c r="CJ7" s="150"/>
      <c r="CK7" s="151"/>
      <c r="CL7" s="152"/>
      <c r="CM7" s="149" t="s">
        <v>41</v>
      </c>
      <c r="CN7" s="150"/>
      <c r="CO7" s="150"/>
      <c r="CP7" s="150"/>
      <c r="CQ7" s="150"/>
      <c r="CR7" s="151"/>
      <c r="CS7" s="152"/>
      <c r="CT7" s="149" t="s">
        <v>41</v>
      </c>
      <c r="CU7" s="150"/>
      <c r="CV7" s="149" t="s">
        <v>41</v>
      </c>
      <c r="CW7" s="150"/>
      <c r="CX7" s="150"/>
      <c r="CY7" s="149" t="s">
        <v>41</v>
      </c>
      <c r="CZ7" s="152"/>
      <c r="DA7" s="149" t="s">
        <v>44</v>
      </c>
      <c r="DB7" s="150"/>
      <c r="DC7" s="149" t="s">
        <v>41</v>
      </c>
      <c r="DD7" s="150"/>
      <c r="DE7" s="150"/>
      <c r="DF7" s="149" t="s">
        <v>41</v>
      </c>
      <c r="DG7" s="152"/>
      <c r="DH7" s="149" t="s">
        <v>41</v>
      </c>
      <c r="DI7" s="150"/>
      <c r="DJ7" s="149" t="s">
        <v>41</v>
      </c>
      <c r="DK7" s="150"/>
      <c r="DL7" s="150"/>
      <c r="DM7" s="151"/>
      <c r="DN7" s="152"/>
      <c r="DO7" s="149" t="s">
        <v>41</v>
      </c>
      <c r="DP7" s="150"/>
      <c r="DQ7" s="149" t="s">
        <v>41</v>
      </c>
      <c r="DR7" s="150"/>
      <c r="DS7" s="150"/>
      <c r="DT7" s="151"/>
      <c r="DU7" s="152"/>
      <c r="DV7" s="149" t="s">
        <v>41</v>
      </c>
      <c r="DW7" s="150"/>
      <c r="DX7" s="149" t="s">
        <v>41</v>
      </c>
      <c r="DY7" s="150"/>
      <c r="DZ7" s="150"/>
      <c r="EA7" s="151"/>
      <c r="EB7" s="152"/>
      <c r="EC7" s="149" t="s">
        <v>41</v>
      </c>
      <c r="ED7" s="150"/>
      <c r="EE7" s="149" t="s">
        <v>41</v>
      </c>
      <c r="EF7" s="150"/>
      <c r="EG7" s="150"/>
      <c r="EH7" s="151"/>
      <c r="EI7" s="151"/>
      <c r="EJ7" s="149" t="s">
        <v>41</v>
      </c>
      <c r="EK7" s="150"/>
      <c r="EL7" s="149" t="s">
        <v>41</v>
      </c>
      <c r="EM7" s="150"/>
      <c r="EN7" s="150"/>
      <c r="EO7" s="151"/>
      <c r="EP7" s="152"/>
      <c r="EQ7" s="149" t="s">
        <v>41</v>
      </c>
      <c r="ER7" s="150"/>
      <c r="ES7" s="149" t="s">
        <v>41</v>
      </c>
      <c r="ET7" s="150"/>
      <c r="EU7" s="150"/>
      <c r="EV7" s="151"/>
      <c r="EW7" s="152"/>
      <c r="EX7" s="149" t="s">
        <v>41</v>
      </c>
      <c r="EY7" s="150"/>
      <c r="EZ7" s="149" t="s">
        <v>41</v>
      </c>
      <c r="FA7" s="150"/>
      <c r="FB7" s="150"/>
      <c r="FC7" s="151"/>
      <c r="FD7" s="152"/>
      <c r="FE7" s="149" t="s">
        <v>41</v>
      </c>
      <c r="FF7" s="150"/>
      <c r="FG7" s="149" t="s">
        <v>41</v>
      </c>
      <c r="FH7" s="150"/>
      <c r="FI7" s="150"/>
      <c r="FJ7" s="151"/>
      <c r="FK7" s="151"/>
      <c r="FL7" s="149" t="s">
        <v>41</v>
      </c>
      <c r="FM7" s="150"/>
      <c r="FN7" s="149" t="s">
        <v>41</v>
      </c>
      <c r="FO7" s="150"/>
      <c r="FP7" s="150"/>
      <c r="FQ7" s="151"/>
      <c r="FR7" s="152"/>
      <c r="FS7" s="149" t="s">
        <v>41</v>
      </c>
      <c r="FT7" s="150"/>
      <c r="FU7" s="149" t="s">
        <v>41</v>
      </c>
      <c r="FV7" s="150"/>
      <c r="FW7" s="150"/>
      <c r="FX7" s="151"/>
      <c r="FY7" s="152"/>
      <c r="FZ7" s="149" t="s">
        <v>41</v>
      </c>
      <c r="GA7" s="150"/>
      <c r="GB7" s="149" t="s">
        <v>41</v>
      </c>
      <c r="GC7" s="150"/>
      <c r="GD7" s="150"/>
      <c r="GE7" s="151"/>
      <c r="GF7" s="152"/>
      <c r="GG7" s="153"/>
      <c r="GH7" s="150"/>
      <c r="GI7" s="149" t="s">
        <v>41</v>
      </c>
      <c r="GJ7" s="149" t="s">
        <v>41</v>
      </c>
      <c r="GK7" s="150"/>
      <c r="GL7" s="151"/>
      <c r="GM7" s="152"/>
      <c r="GN7" s="149" t="s">
        <v>41</v>
      </c>
      <c r="GO7" s="150"/>
      <c r="GP7" s="149" t="s">
        <v>41</v>
      </c>
      <c r="GQ7" s="150"/>
      <c r="GR7" s="150"/>
      <c r="GS7" s="151"/>
      <c r="GT7" s="152"/>
      <c r="GU7" s="149" t="s">
        <v>41</v>
      </c>
      <c r="GV7" s="150"/>
      <c r="GW7" s="149" t="s">
        <v>41</v>
      </c>
      <c r="GX7" s="150"/>
      <c r="GY7" s="150"/>
      <c r="GZ7" s="151"/>
      <c r="HA7" s="152"/>
      <c r="HB7" s="149" t="s">
        <v>44</v>
      </c>
      <c r="HC7" s="150"/>
      <c r="HD7" s="149" t="s">
        <v>41</v>
      </c>
      <c r="HE7" s="150"/>
      <c r="HF7" s="150"/>
      <c r="HG7" s="151"/>
      <c r="HH7" s="152"/>
      <c r="HI7" s="149" t="s">
        <v>41</v>
      </c>
      <c r="HJ7" s="150"/>
      <c r="HK7" s="149" t="s">
        <v>41</v>
      </c>
      <c r="HL7" s="150"/>
      <c r="HM7" s="150"/>
      <c r="HN7" s="151"/>
      <c r="HO7" s="152"/>
      <c r="HP7" s="149" t="s">
        <v>41</v>
      </c>
      <c r="HQ7" s="150"/>
      <c r="HR7" s="149" t="s">
        <v>41</v>
      </c>
      <c r="HS7" s="150"/>
      <c r="HT7" s="150"/>
      <c r="HU7" s="151"/>
      <c r="HV7" s="152"/>
      <c r="HW7" s="149" t="s">
        <v>41</v>
      </c>
      <c r="HX7" s="150"/>
      <c r="HY7" s="149" t="s">
        <v>41</v>
      </c>
      <c r="HZ7" s="150"/>
      <c r="IA7" s="150"/>
      <c r="IB7" s="151"/>
      <c r="IC7" s="152"/>
      <c r="ID7" s="149" t="s">
        <v>41</v>
      </c>
      <c r="IE7" s="150"/>
      <c r="IF7" s="149" t="s">
        <v>41</v>
      </c>
      <c r="IG7" s="150"/>
      <c r="IH7" s="150"/>
      <c r="II7" s="151"/>
      <c r="IJ7" s="152"/>
      <c r="IK7" s="149" t="s">
        <v>41</v>
      </c>
      <c r="IL7" s="150"/>
      <c r="IM7" s="149" t="s">
        <v>41</v>
      </c>
      <c r="IN7" s="150"/>
      <c r="IO7" s="150"/>
      <c r="IP7" s="151"/>
      <c r="IQ7" s="151"/>
      <c r="IR7" s="149" t="s">
        <v>41</v>
      </c>
      <c r="IS7" s="150"/>
      <c r="IT7" s="149" t="s">
        <v>41</v>
      </c>
      <c r="IU7" s="150"/>
      <c r="IV7" s="150"/>
      <c r="IW7" s="151"/>
      <c r="IX7" s="152"/>
      <c r="IY7" s="149" t="s">
        <v>41</v>
      </c>
      <c r="IZ7" s="150"/>
      <c r="JA7" s="149" t="s">
        <v>41</v>
      </c>
      <c r="JB7" s="150"/>
      <c r="JC7" s="150"/>
      <c r="JD7" s="151"/>
      <c r="JE7" s="152"/>
      <c r="JF7" s="149"/>
      <c r="JG7" s="150"/>
      <c r="JH7" s="149" t="s">
        <v>41</v>
      </c>
      <c r="JI7" s="149" t="s">
        <v>41</v>
      </c>
      <c r="JJ7" s="150"/>
      <c r="JK7" s="151"/>
      <c r="JL7" s="152"/>
      <c r="JM7" s="149" t="s">
        <v>41</v>
      </c>
      <c r="JN7" s="150"/>
      <c r="JO7" s="149" t="s">
        <v>41</v>
      </c>
      <c r="JP7" s="150"/>
      <c r="JQ7" s="150"/>
      <c r="JR7" s="151"/>
      <c r="JS7" s="152"/>
      <c r="JT7" s="149" t="s">
        <v>41</v>
      </c>
      <c r="JU7" s="150"/>
      <c r="JV7" s="149" t="s">
        <v>41</v>
      </c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78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>
        <f t="shared" ref="KR7:KR38" si="3">IF(COUNTIF($G7:$KN7,"ข"),COUNTIF($G7:$KN7,"ข"),"")</f>
        <v>2</v>
      </c>
      <c r="KS7" s="162">
        <f t="shared" ref="KS7:KS38" si="4">IF(KO7="","",KO7*100/COUNTA($G$6:$KN$6))</f>
        <v>97.5</v>
      </c>
      <c r="KT7" s="163"/>
      <c r="KU7" s="114"/>
      <c r="KV7" s="114"/>
      <c r="KW7" s="114"/>
      <c r="KX7" s="114"/>
    </row>
    <row r="8" spans="1:310" ht="15.75" customHeight="1" thickBot="1">
      <c r="A8" s="114"/>
      <c r="B8" s="142">
        <v>2</v>
      </c>
      <c r="C8" s="495">
        <f>IF(นักเรียน!C7="","",นักเรียน!C7)</f>
        <v>3155</v>
      </c>
      <c r="D8" s="495" t="str">
        <f>IF(นักเรียน!D7="","",นักเรียน!D7)</f>
        <v>1302301069813</v>
      </c>
      <c r="E8" s="291" t="str">
        <f>IF(นักเรียน!E7="","",นักเรียน!E7)</f>
        <v>เด็กชายคฑาวุธ  ยั่งยืน</v>
      </c>
      <c r="F8" s="142">
        <f>IF(นักเรียน!E7="","",นักเรียน!B7)</f>
        <v>2</v>
      </c>
      <c r="G8" s="149" t="s">
        <v>41</v>
      </c>
      <c r="H8" s="155"/>
      <c r="I8" s="149" t="s">
        <v>41</v>
      </c>
      <c r="J8" s="150"/>
      <c r="K8" s="155"/>
      <c r="L8" s="156"/>
      <c r="M8" s="156"/>
      <c r="N8" s="149" t="s">
        <v>41</v>
      </c>
      <c r="O8" s="150"/>
      <c r="P8" s="149" t="s">
        <v>41</v>
      </c>
      <c r="Q8" s="150"/>
      <c r="R8" s="155"/>
      <c r="S8" s="156"/>
      <c r="T8" s="157"/>
      <c r="U8" s="154"/>
      <c r="V8" s="150"/>
      <c r="W8" s="149" t="s">
        <v>41</v>
      </c>
      <c r="X8" s="150"/>
      <c r="Y8" s="155"/>
      <c r="Z8" s="156"/>
      <c r="AA8" s="157"/>
      <c r="AB8" s="149" t="s">
        <v>41</v>
      </c>
      <c r="AC8" s="150"/>
      <c r="AD8" s="149" t="s">
        <v>41</v>
      </c>
      <c r="AE8" s="150"/>
      <c r="AF8" s="155"/>
      <c r="AG8" s="156"/>
      <c r="AH8" s="157"/>
      <c r="AI8" s="149" t="s">
        <v>41</v>
      </c>
      <c r="AJ8" s="150"/>
      <c r="AK8" s="149" t="s">
        <v>41</v>
      </c>
      <c r="AL8" s="150"/>
      <c r="AM8" s="155"/>
      <c r="AN8" s="156"/>
      <c r="AO8" s="157"/>
      <c r="AP8" s="149" t="s">
        <v>41</v>
      </c>
      <c r="AQ8" s="150"/>
      <c r="AR8" s="149" t="s">
        <v>41</v>
      </c>
      <c r="AS8" s="150"/>
      <c r="AT8" s="155"/>
      <c r="AU8" s="156"/>
      <c r="AV8" s="157"/>
      <c r="AW8" s="149" t="s">
        <v>41</v>
      </c>
      <c r="AX8" s="150"/>
      <c r="AY8" s="149" t="s">
        <v>41</v>
      </c>
      <c r="AZ8" s="150"/>
      <c r="BA8" s="155"/>
      <c r="BB8" s="156"/>
      <c r="BC8" s="156"/>
      <c r="BD8" s="149" t="s">
        <v>41</v>
      </c>
      <c r="BE8" s="155"/>
      <c r="BF8" s="149" t="s">
        <v>41</v>
      </c>
      <c r="BG8" s="155"/>
      <c r="BH8" s="155"/>
      <c r="BI8" s="156"/>
      <c r="BJ8" s="157"/>
      <c r="BK8" s="149" t="s">
        <v>41</v>
      </c>
      <c r="BL8" s="155"/>
      <c r="BM8" s="149" t="s">
        <v>41</v>
      </c>
      <c r="BN8" s="155"/>
      <c r="BO8" s="155"/>
      <c r="BP8" s="156"/>
      <c r="BQ8" s="157"/>
      <c r="BR8" s="149" t="s">
        <v>44</v>
      </c>
      <c r="BS8" s="155"/>
      <c r="BT8" s="149" t="s">
        <v>41</v>
      </c>
      <c r="BU8" s="155"/>
      <c r="BV8" s="155"/>
      <c r="BW8" s="156"/>
      <c r="BX8" s="157"/>
      <c r="BY8" s="149" t="s">
        <v>41</v>
      </c>
      <c r="BZ8" s="155"/>
      <c r="CA8" s="149" t="s">
        <v>41</v>
      </c>
      <c r="CB8" s="155"/>
      <c r="CC8" s="155"/>
      <c r="CD8" s="156"/>
      <c r="CE8" s="156"/>
      <c r="CF8" s="149" t="s">
        <v>41</v>
      </c>
      <c r="CG8" s="155"/>
      <c r="CH8" s="149" t="s">
        <v>41</v>
      </c>
      <c r="CI8" s="155"/>
      <c r="CJ8" s="155"/>
      <c r="CK8" s="156"/>
      <c r="CL8" s="157"/>
      <c r="CM8" s="149" t="s">
        <v>41</v>
      </c>
      <c r="CN8" s="155"/>
      <c r="CO8" s="155"/>
      <c r="CP8" s="155"/>
      <c r="CQ8" s="155"/>
      <c r="CR8" s="156"/>
      <c r="CS8" s="157"/>
      <c r="CT8" s="149" t="s">
        <v>41</v>
      </c>
      <c r="CU8" s="155"/>
      <c r="CV8" s="149" t="s">
        <v>41</v>
      </c>
      <c r="CW8" s="155"/>
      <c r="CX8" s="155"/>
      <c r="CY8" s="149" t="s">
        <v>41</v>
      </c>
      <c r="CZ8" s="157"/>
      <c r="DA8" s="149" t="s">
        <v>41</v>
      </c>
      <c r="DB8" s="155"/>
      <c r="DC8" s="149" t="s">
        <v>41</v>
      </c>
      <c r="DD8" s="155"/>
      <c r="DE8" s="155"/>
      <c r="DF8" s="149" t="s">
        <v>41</v>
      </c>
      <c r="DG8" s="460"/>
      <c r="DH8" s="149" t="s">
        <v>41</v>
      </c>
      <c r="DI8" s="155"/>
      <c r="DJ8" s="149" t="s">
        <v>41</v>
      </c>
      <c r="DK8" s="155"/>
      <c r="DL8" s="155"/>
      <c r="DM8" s="156"/>
      <c r="DN8" s="157"/>
      <c r="DO8" s="149" t="s">
        <v>41</v>
      </c>
      <c r="DP8" s="155"/>
      <c r="DQ8" s="149" t="s">
        <v>41</v>
      </c>
      <c r="DR8" s="155"/>
      <c r="DS8" s="155"/>
      <c r="DT8" s="156"/>
      <c r="DU8" s="157"/>
      <c r="DV8" s="149" t="s">
        <v>41</v>
      </c>
      <c r="DW8" s="155"/>
      <c r="DX8" s="149" t="s">
        <v>41</v>
      </c>
      <c r="DY8" s="155"/>
      <c r="DZ8" s="155"/>
      <c r="EA8" s="156"/>
      <c r="EB8" s="157"/>
      <c r="EC8" s="149" t="s">
        <v>41</v>
      </c>
      <c r="ED8" s="155"/>
      <c r="EE8" s="149" t="s">
        <v>41</v>
      </c>
      <c r="EF8" s="155"/>
      <c r="EG8" s="155"/>
      <c r="EH8" s="156"/>
      <c r="EI8" s="156"/>
      <c r="EJ8" s="149" t="s">
        <v>41</v>
      </c>
      <c r="EK8" s="155"/>
      <c r="EL8" s="149" t="s">
        <v>41</v>
      </c>
      <c r="EM8" s="155"/>
      <c r="EN8" s="155"/>
      <c r="EO8" s="156"/>
      <c r="EP8" s="460"/>
      <c r="EQ8" s="149" t="s">
        <v>41</v>
      </c>
      <c r="ER8" s="155"/>
      <c r="ES8" s="149" t="s">
        <v>41</v>
      </c>
      <c r="ET8" s="155"/>
      <c r="EU8" s="155"/>
      <c r="EV8" s="156"/>
      <c r="EW8" s="460"/>
      <c r="EX8" s="149" t="s">
        <v>41</v>
      </c>
      <c r="EY8" s="155"/>
      <c r="EZ8" s="149" t="s">
        <v>41</v>
      </c>
      <c r="FA8" s="155"/>
      <c r="FB8" s="155"/>
      <c r="FC8" s="156"/>
      <c r="FD8" s="157"/>
      <c r="FE8" s="149" t="s">
        <v>41</v>
      </c>
      <c r="FF8" s="155"/>
      <c r="FG8" s="149" t="s">
        <v>41</v>
      </c>
      <c r="FH8" s="155"/>
      <c r="FI8" s="155"/>
      <c r="FJ8" s="156"/>
      <c r="FK8" s="156"/>
      <c r="FL8" s="149" t="s">
        <v>41</v>
      </c>
      <c r="FM8" s="155"/>
      <c r="FN8" s="149" t="s">
        <v>41</v>
      </c>
      <c r="FO8" s="155"/>
      <c r="FP8" s="155"/>
      <c r="FQ8" s="156"/>
      <c r="FR8" s="157"/>
      <c r="FS8" s="149" t="s">
        <v>41</v>
      </c>
      <c r="FT8" s="155"/>
      <c r="FU8" s="149" t="s">
        <v>41</v>
      </c>
      <c r="FV8" s="155"/>
      <c r="FW8" s="155"/>
      <c r="FX8" s="156"/>
      <c r="FY8" s="157"/>
      <c r="FZ8" s="149" t="s">
        <v>41</v>
      </c>
      <c r="GA8" s="155"/>
      <c r="GB8" s="149" t="s">
        <v>41</v>
      </c>
      <c r="GC8" s="155"/>
      <c r="GD8" s="155"/>
      <c r="GE8" s="156"/>
      <c r="GF8" s="157"/>
      <c r="GG8" s="158"/>
      <c r="GH8" s="155"/>
      <c r="GI8" s="149" t="s">
        <v>41</v>
      </c>
      <c r="GJ8" s="149" t="s">
        <v>41</v>
      </c>
      <c r="GK8" s="155"/>
      <c r="GL8" s="156"/>
      <c r="GM8" s="460"/>
      <c r="GN8" s="149" t="s">
        <v>41</v>
      </c>
      <c r="GO8" s="155"/>
      <c r="GP8" s="149" t="s">
        <v>41</v>
      </c>
      <c r="GQ8" s="155"/>
      <c r="GR8" s="155"/>
      <c r="GS8" s="156"/>
      <c r="GT8" s="157"/>
      <c r="GU8" s="149" t="s">
        <v>41</v>
      </c>
      <c r="GV8" s="155"/>
      <c r="GW8" s="149" t="s">
        <v>41</v>
      </c>
      <c r="GX8" s="155"/>
      <c r="GY8" s="155"/>
      <c r="GZ8" s="156"/>
      <c r="HA8" s="157"/>
      <c r="HB8" s="149" t="s">
        <v>41</v>
      </c>
      <c r="HC8" s="155"/>
      <c r="HD8" s="149" t="s">
        <v>41</v>
      </c>
      <c r="HE8" s="155"/>
      <c r="HF8" s="155"/>
      <c r="HG8" s="156"/>
      <c r="HH8" s="157"/>
      <c r="HI8" s="149" t="s">
        <v>41</v>
      </c>
      <c r="HJ8" s="155"/>
      <c r="HK8" s="149" t="s">
        <v>41</v>
      </c>
      <c r="HL8" s="155"/>
      <c r="HM8" s="155"/>
      <c r="HN8" s="156"/>
      <c r="HO8" s="157"/>
      <c r="HP8" s="149" t="s">
        <v>41</v>
      </c>
      <c r="HQ8" s="155"/>
      <c r="HR8" s="149" t="s">
        <v>41</v>
      </c>
      <c r="HS8" s="155"/>
      <c r="HT8" s="155"/>
      <c r="HU8" s="156"/>
      <c r="HV8" s="157"/>
      <c r="HW8" s="149" t="s">
        <v>41</v>
      </c>
      <c r="HX8" s="155"/>
      <c r="HY8" s="149" t="s">
        <v>41</v>
      </c>
      <c r="HZ8" s="155"/>
      <c r="IA8" s="155"/>
      <c r="IB8" s="156"/>
      <c r="IC8" s="460"/>
      <c r="ID8" s="149" t="s">
        <v>41</v>
      </c>
      <c r="IE8" s="155"/>
      <c r="IF8" s="149" t="s">
        <v>41</v>
      </c>
      <c r="IG8" s="155"/>
      <c r="IH8" s="155"/>
      <c r="II8" s="156"/>
      <c r="IJ8" s="157"/>
      <c r="IK8" s="149" t="s">
        <v>41</v>
      </c>
      <c r="IL8" s="155"/>
      <c r="IM8" s="149" t="s">
        <v>41</v>
      </c>
      <c r="IN8" s="155"/>
      <c r="IO8" s="155"/>
      <c r="IP8" s="156"/>
      <c r="IQ8" s="156"/>
      <c r="IR8" s="149" t="s">
        <v>41</v>
      </c>
      <c r="IS8" s="155"/>
      <c r="IT8" s="149" t="s">
        <v>41</v>
      </c>
      <c r="IU8" s="155"/>
      <c r="IV8" s="155"/>
      <c r="IW8" s="156"/>
      <c r="IX8" s="157"/>
      <c r="IY8" s="149" t="s">
        <v>41</v>
      </c>
      <c r="IZ8" s="155"/>
      <c r="JA8" s="149" t="s">
        <v>41</v>
      </c>
      <c r="JB8" s="155"/>
      <c r="JC8" s="155"/>
      <c r="JD8" s="156"/>
      <c r="JE8" s="157"/>
      <c r="JF8" s="154"/>
      <c r="JG8" s="155"/>
      <c r="JH8" s="149" t="s">
        <v>41</v>
      </c>
      <c r="JI8" s="149" t="s">
        <v>41</v>
      </c>
      <c r="JJ8" s="155"/>
      <c r="JK8" s="156"/>
      <c r="JL8" s="157"/>
      <c r="JM8" s="149" t="s">
        <v>41</v>
      </c>
      <c r="JN8" s="454"/>
      <c r="JO8" s="149" t="s">
        <v>41</v>
      </c>
      <c r="JP8" s="454"/>
      <c r="JQ8" s="454"/>
      <c r="JR8" s="156"/>
      <c r="JS8" s="460"/>
      <c r="JT8" s="149" t="s">
        <v>41</v>
      </c>
      <c r="JU8" s="454"/>
      <c r="JV8" s="149" t="s">
        <v>41</v>
      </c>
      <c r="JW8" s="454"/>
      <c r="JX8" s="454"/>
      <c r="JY8" s="156"/>
      <c r="JZ8" s="455"/>
      <c r="KA8" s="453"/>
      <c r="KB8" s="454"/>
      <c r="KC8" s="454"/>
      <c r="KD8" s="454"/>
      <c r="KE8" s="454"/>
      <c r="KF8" s="156"/>
      <c r="KG8" s="455"/>
      <c r="KH8" s="158"/>
      <c r="KI8" s="454"/>
      <c r="KJ8" s="454"/>
      <c r="KK8" s="454"/>
      <c r="KL8" s="454"/>
      <c r="KM8" s="156"/>
      <c r="KN8" s="156"/>
      <c r="KO8" s="164">
        <f t="shared" si="0"/>
        <v>79</v>
      </c>
      <c r="KP8" s="142" t="str">
        <f t="shared" si="1"/>
        <v/>
      </c>
      <c r="KQ8" s="142" t="str">
        <f t="shared" si="2"/>
        <v/>
      </c>
      <c r="KR8" s="142">
        <f t="shared" si="3"/>
        <v>1</v>
      </c>
      <c r="KS8" s="165">
        <f t="shared" si="4"/>
        <v>98.75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5">
        <f>IF(นักเรียน!C8="","",นักเรียน!C8)</f>
        <v>3156</v>
      </c>
      <c r="D9" s="495" t="str">
        <f>IF(นักเรียน!D8="","",นักเรียน!D8)</f>
        <v>1468900031699</v>
      </c>
      <c r="E9" s="291" t="str">
        <f>IF(นักเรียน!E8="","",นักเรียน!E8)</f>
        <v>เด็กชายเอกรัตน์  เครือไชย</v>
      </c>
      <c r="F9" s="142">
        <f>IF(นักเรียน!E8="","",นักเรียน!B8)</f>
        <v>3</v>
      </c>
      <c r="G9" s="149" t="s">
        <v>41</v>
      </c>
      <c r="H9" s="155"/>
      <c r="I9" s="149" t="s">
        <v>41</v>
      </c>
      <c r="J9" s="150"/>
      <c r="K9" s="155"/>
      <c r="L9" s="156"/>
      <c r="M9" s="156"/>
      <c r="N9" s="149" t="s">
        <v>41</v>
      </c>
      <c r="O9" s="150"/>
      <c r="P9" s="149" t="s">
        <v>41</v>
      </c>
      <c r="Q9" s="150"/>
      <c r="R9" s="155"/>
      <c r="S9" s="156"/>
      <c r="T9" s="157"/>
      <c r="U9" s="154"/>
      <c r="V9" s="150"/>
      <c r="W9" s="149" t="s">
        <v>41</v>
      </c>
      <c r="X9" s="150"/>
      <c r="Y9" s="155"/>
      <c r="Z9" s="156"/>
      <c r="AA9" s="157"/>
      <c r="AB9" s="149" t="s">
        <v>41</v>
      </c>
      <c r="AC9" s="150"/>
      <c r="AD9" s="149" t="s">
        <v>41</v>
      </c>
      <c r="AE9" s="150"/>
      <c r="AF9" s="155"/>
      <c r="AG9" s="156"/>
      <c r="AH9" s="157"/>
      <c r="AI9" s="149" t="s">
        <v>41</v>
      </c>
      <c r="AJ9" s="150"/>
      <c r="AK9" s="149" t="s">
        <v>41</v>
      </c>
      <c r="AL9" s="150"/>
      <c r="AM9" s="155"/>
      <c r="AN9" s="156"/>
      <c r="AO9" s="157"/>
      <c r="AP9" s="149" t="s">
        <v>41</v>
      </c>
      <c r="AQ9" s="150"/>
      <c r="AR9" s="149" t="s">
        <v>41</v>
      </c>
      <c r="AS9" s="150"/>
      <c r="AT9" s="155"/>
      <c r="AU9" s="156"/>
      <c r="AV9" s="157"/>
      <c r="AW9" s="149" t="s">
        <v>41</v>
      </c>
      <c r="AX9" s="150"/>
      <c r="AY9" s="149" t="s">
        <v>41</v>
      </c>
      <c r="AZ9" s="150"/>
      <c r="BA9" s="155"/>
      <c r="BB9" s="156"/>
      <c r="BC9" s="156"/>
      <c r="BD9" s="149" t="s">
        <v>44</v>
      </c>
      <c r="BE9" s="155"/>
      <c r="BF9" s="149" t="s">
        <v>41</v>
      </c>
      <c r="BG9" s="155"/>
      <c r="BH9" s="155"/>
      <c r="BI9" s="156"/>
      <c r="BJ9" s="157"/>
      <c r="BK9" s="149" t="s">
        <v>41</v>
      </c>
      <c r="BL9" s="155"/>
      <c r="BM9" s="149" t="s">
        <v>41</v>
      </c>
      <c r="BN9" s="155"/>
      <c r="BO9" s="155"/>
      <c r="BP9" s="156"/>
      <c r="BQ9" s="157"/>
      <c r="BR9" s="149" t="s">
        <v>41</v>
      </c>
      <c r="BS9" s="155"/>
      <c r="BT9" s="149" t="s">
        <v>41</v>
      </c>
      <c r="BU9" s="155"/>
      <c r="BV9" s="155"/>
      <c r="BW9" s="156"/>
      <c r="BX9" s="157"/>
      <c r="BY9" s="149" t="s">
        <v>41</v>
      </c>
      <c r="BZ9" s="155"/>
      <c r="CA9" s="149" t="s">
        <v>41</v>
      </c>
      <c r="CB9" s="155"/>
      <c r="CC9" s="155"/>
      <c r="CD9" s="156"/>
      <c r="CE9" s="156"/>
      <c r="CF9" s="149" t="s">
        <v>41</v>
      </c>
      <c r="CG9" s="155"/>
      <c r="CH9" s="149" t="s">
        <v>41</v>
      </c>
      <c r="CI9" s="155"/>
      <c r="CJ9" s="155"/>
      <c r="CK9" s="156"/>
      <c r="CL9" s="157"/>
      <c r="CM9" s="149" t="s">
        <v>41</v>
      </c>
      <c r="CN9" s="155"/>
      <c r="CO9" s="155"/>
      <c r="CP9" s="155"/>
      <c r="CQ9" s="155"/>
      <c r="CR9" s="156"/>
      <c r="CS9" s="157"/>
      <c r="CT9" s="149" t="s">
        <v>41</v>
      </c>
      <c r="CU9" s="155"/>
      <c r="CV9" s="149" t="s">
        <v>41</v>
      </c>
      <c r="CW9" s="155"/>
      <c r="CX9" s="155"/>
      <c r="CY9" s="149" t="s">
        <v>41</v>
      </c>
      <c r="CZ9" s="157"/>
      <c r="DA9" s="149" t="s">
        <v>41</v>
      </c>
      <c r="DB9" s="155"/>
      <c r="DC9" s="149" t="s">
        <v>41</v>
      </c>
      <c r="DD9" s="155"/>
      <c r="DE9" s="155"/>
      <c r="DF9" s="149" t="s">
        <v>41</v>
      </c>
      <c r="DG9" s="460"/>
      <c r="DH9" s="149" t="s">
        <v>41</v>
      </c>
      <c r="DI9" s="155"/>
      <c r="DJ9" s="149" t="s">
        <v>41</v>
      </c>
      <c r="DK9" s="155"/>
      <c r="DL9" s="155"/>
      <c r="DM9" s="156"/>
      <c r="DN9" s="157"/>
      <c r="DO9" s="149" t="s">
        <v>41</v>
      </c>
      <c r="DP9" s="155"/>
      <c r="DQ9" s="149" t="s">
        <v>41</v>
      </c>
      <c r="DR9" s="155"/>
      <c r="DS9" s="155"/>
      <c r="DT9" s="156"/>
      <c r="DU9" s="157"/>
      <c r="DV9" s="149" t="s">
        <v>41</v>
      </c>
      <c r="DW9" s="155"/>
      <c r="DX9" s="149" t="s">
        <v>41</v>
      </c>
      <c r="DY9" s="155"/>
      <c r="DZ9" s="155"/>
      <c r="EA9" s="156"/>
      <c r="EB9" s="157"/>
      <c r="EC9" s="149" t="s">
        <v>41</v>
      </c>
      <c r="ED9" s="155"/>
      <c r="EE9" s="149" t="s">
        <v>41</v>
      </c>
      <c r="EF9" s="155"/>
      <c r="EG9" s="155"/>
      <c r="EH9" s="156"/>
      <c r="EI9" s="156"/>
      <c r="EJ9" s="149" t="s">
        <v>41</v>
      </c>
      <c r="EK9" s="155"/>
      <c r="EL9" s="149" t="s">
        <v>41</v>
      </c>
      <c r="EM9" s="155"/>
      <c r="EN9" s="155"/>
      <c r="EO9" s="156"/>
      <c r="EP9" s="460"/>
      <c r="EQ9" s="149" t="s">
        <v>41</v>
      </c>
      <c r="ER9" s="155"/>
      <c r="ES9" s="149" t="s">
        <v>41</v>
      </c>
      <c r="ET9" s="155"/>
      <c r="EU9" s="155"/>
      <c r="EV9" s="156"/>
      <c r="EW9" s="460"/>
      <c r="EX9" s="149" t="s">
        <v>41</v>
      </c>
      <c r="EY9" s="155"/>
      <c r="EZ9" s="149" t="s">
        <v>41</v>
      </c>
      <c r="FA9" s="155"/>
      <c r="FB9" s="155"/>
      <c r="FC9" s="156"/>
      <c r="FD9" s="157"/>
      <c r="FE9" s="149" t="s">
        <v>41</v>
      </c>
      <c r="FF9" s="155"/>
      <c r="FG9" s="149" t="s">
        <v>41</v>
      </c>
      <c r="FH9" s="155"/>
      <c r="FI9" s="155"/>
      <c r="FJ9" s="156"/>
      <c r="FK9" s="156"/>
      <c r="FL9" s="149" t="s">
        <v>41</v>
      </c>
      <c r="FM9" s="155"/>
      <c r="FN9" s="149" t="s">
        <v>41</v>
      </c>
      <c r="FO9" s="155"/>
      <c r="FP9" s="155"/>
      <c r="FQ9" s="156"/>
      <c r="FR9" s="157"/>
      <c r="FS9" s="149" t="s">
        <v>41</v>
      </c>
      <c r="FT9" s="155"/>
      <c r="FU9" s="149" t="s">
        <v>41</v>
      </c>
      <c r="FV9" s="155"/>
      <c r="FW9" s="155"/>
      <c r="FX9" s="156"/>
      <c r="FY9" s="157"/>
      <c r="FZ9" s="149" t="s">
        <v>41</v>
      </c>
      <c r="GA9" s="155"/>
      <c r="GB9" s="149" t="s">
        <v>41</v>
      </c>
      <c r="GC9" s="155"/>
      <c r="GD9" s="155"/>
      <c r="GE9" s="156"/>
      <c r="GF9" s="157"/>
      <c r="GG9" s="158"/>
      <c r="GH9" s="155"/>
      <c r="GI9" s="149" t="s">
        <v>41</v>
      </c>
      <c r="GJ9" s="149" t="s">
        <v>41</v>
      </c>
      <c r="GK9" s="155"/>
      <c r="GL9" s="156"/>
      <c r="GM9" s="460"/>
      <c r="GN9" s="149" t="s">
        <v>41</v>
      </c>
      <c r="GO9" s="155"/>
      <c r="GP9" s="149" t="s">
        <v>41</v>
      </c>
      <c r="GQ9" s="155"/>
      <c r="GR9" s="155"/>
      <c r="GS9" s="156"/>
      <c r="GT9" s="157"/>
      <c r="GU9" s="149" t="s">
        <v>41</v>
      </c>
      <c r="GV9" s="155"/>
      <c r="GW9" s="149" t="s">
        <v>41</v>
      </c>
      <c r="GX9" s="155"/>
      <c r="GY9" s="155"/>
      <c r="GZ9" s="156"/>
      <c r="HA9" s="157"/>
      <c r="HB9" s="149" t="s">
        <v>41</v>
      </c>
      <c r="HC9" s="155"/>
      <c r="HD9" s="149" t="s">
        <v>41</v>
      </c>
      <c r="HE9" s="155"/>
      <c r="HF9" s="155"/>
      <c r="HG9" s="156"/>
      <c r="HH9" s="157"/>
      <c r="HI9" s="149" t="s">
        <v>41</v>
      </c>
      <c r="HJ9" s="155"/>
      <c r="HK9" s="149" t="s">
        <v>41</v>
      </c>
      <c r="HL9" s="155"/>
      <c r="HM9" s="155"/>
      <c r="HN9" s="156"/>
      <c r="HO9" s="157"/>
      <c r="HP9" s="149" t="s">
        <v>41</v>
      </c>
      <c r="HQ9" s="155"/>
      <c r="HR9" s="149" t="s">
        <v>41</v>
      </c>
      <c r="HS9" s="155"/>
      <c r="HT9" s="155"/>
      <c r="HU9" s="156"/>
      <c r="HV9" s="157"/>
      <c r="HW9" s="149" t="s">
        <v>41</v>
      </c>
      <c r="HX9" s="155"/>
      <c r="HY9" s="149" t="s">
        <v>41</v>
      </c>
      <c r="HZ9" s="155"/>
      <c r="IA9" s="155"/>
      <c r="IB9" s="156"/>
      <c r="IC9" s="460"/>
      <c r="ID9" s="149" t="s">
        <v>41</v>
      </c>
      <c r="IE9" s="155"/>
      <c r="IF9" s="149" t="s">
        <v>41</v>
      </c>
      <c r="IG9" s="155"/>
      <c r="IH9" s="155"/>
      <c r="II9" s="156"/>
      <c r="IJ9" s="157"/>
      <c r="IK9" s="149" t="s">
        <v>41</v>
      </c>
      <c r="IL9" s="155"/>
      <c r="IM9" s="149" t="s">
        <v>41</v>
      </c>
      <c r="IN9" s="155"/>
      <c r="IO9" s="155"/>
      <c r="IP9" s="156"/>
      <c r="IQ9" s="156"/>
      <c r="IR9" s="149" t="s">
        <v>41</v>
      </c>
      <c r="IS9" s="155"/>
      <c r="IT9" s="149" t="s">
        <v>41</v>
      </c>
      <c r="IU9" s="155"/>
      <c r="IV9" s="155"/>
      <c r="IW9" s="156"/>
      <c r="IX9" s="157"/>
      <c r="IY9" s="149" t="s">
        <v>41</v>
      </c>
      <c r="IZ9" s="155"/>
      <c r="JA9" s="149" t="s">
        <v>41</v>
      </c>
      <c r="JB9" s="155"/>
      <c r="JC9" s="155"/>
      <c r="JD9" s="156"/>
      <c r="JE9" s="157"/>
      <c r="JF9" s="154"/>
      <c r="JG9" s="155"/>
      <c r="JH9" s="149" t="s">
        <v>41</v>
      </c>
      <c r="JI9" s="149" t="s">
        <v>41</v>
      </c>
      <c r="JJ9" s="155"/>
      <c r="JK9" s="156"/>
      <c r="JL9" s="157"/>
      <c r="JM9" s="149" t="s">
        <v>41</v>
      </c>
      <c r="JN9" s="454"/>
      <c r="JO9" s="149" t="s">
        <v>41</v>
      </c>
      <c r="JP9" s="454"/>
      <c r="JQ9" s="454"/>
      <c r="JR9" s="156"/>
      <c r="JS9" s="460"/>
      <c r="JT9" s="149" t="s">
        <v>41</v>
      </c>
      <c r="JU9" s="454"/>
      <c r="JV9" s="149" t="s">
        <v>41</v>
      </c>
      <c r="JW9" s="454"/>
      <c r="JX9" s="454"/>
      <c r="JY9" s="156"/>
      <c r="JZ9" s="455"/>
      <c r="KA9" s="453"/>
      <c r="KB9" s="454"/>
      <c r="KC9" s="454"/>
      <c r="KD9" s="454"/>
      <c r="KE9" s="454"/>
      <c r="KF9" s="156"/>
      <c r="KG9" s="455"/>
      <c r="KH9" s="158"/>
      <c r="KI9" s="454"/>
      <c r="KJ9" s="454"/>
      <c r="KK9" s="454"/>
      <c r="KL9" s="454"/>
      <c r="KM9" s="156"/>
      <c r="KN9" s="156"/>
      <c r="KO9" s="164">
        <f t="shared" si="0"/>
        <v>79</v>
      </c>
      <c r="KP9" s="142" t="str">
        <f t="shared" si="1"/>
        <v/>
      </c>
      <c r="KQ9" s="142" t="str">
        <f t="shared" si="2"/>
        <v/>
      </c>
      <c r="KR9" s="142">
        <f t="shared" si="3"/>
        <v>1</v>
      </c>
      <c r="KS9" s="165">
        <f t="shared" si="4"/>
        <v>98.75</v>
      </c>
      <c r="KT9" s="166"/>
      <c r="KU9" s="114"/>
      <c r="KV9" s="114"/>
      <c r="KW9" s="114"/>
      <c r="KX9" s="114"/>
    </row>
    <row r="10" spans="1:310" ht="15.75" customHeight="1" thickBot="1">
      <c r="A10" s="114"/>
      <c r="B10" s="142">
        <v>4</v>
      </c>
      <c r="C10" s="495">
        <f>IF(นักเรียน!C9="","",นักเรียน!C9)</f>
        <v>3157</v>
      </c>
      <c r="D10" s="495" t="str">
        <f>IF(นักเรียน!D9="","",นักเรียน!D9)</f>
        <v>1302301070595</v>
      </c>
      <c r="E10" s="291" t="str">
        <f>IF(นักเรียน!E9="","",นักเรียน!E9)</f>
        <v>เด็กชายพงศธร  ทศพิมพ์</v>
      </c>
      <c r="F10" s="142">
        <f>IF(นักเรียน!E9="","",นักเรียน!B9)</f>
        <v>4</v>
      </c>
      <c r="G10" s="149" t="s">
        <v>41</v>
      </c>
      <c r="H10" s="155"/>
      <c r="I10" s="149" t="s">
        <v>44</v>
      </c>
      <c r="J10" s="150"/>
      <c r="K10" s="155"/>
      <c r="L10" s="156"/>
      <c r="M10" s="156"/>
      <c r="N10" s="149" t="s">
        <v>41</v>
      </c>
      <c r="O10" s="150"/>
      <c r="P10" s="149" t="s">
        <v>41</v>
      </c>
      <c r="Q10" s="150"/>
      <c r="R10" s="155"/>
      <c r="S10" s="156"/>
      <c r="T10" s="157"/>
      <c r="U10" s="154"/>
      <c r="V10" s="150"/>
      <c r="W10" s="149" t="s">
        <v>41</v>
      </c>
      <c r="X10" s="150"/>
      <c r="Y10" s="155"/>
      <c r="Z10" s="156"/>
      <c r="AA10" s="157"/>
      <c r="AB10" s="149" t="s">
        <v>41</v>
      </c>
      <c r="AC10" s="150"/>
      <c r="AD10" s="149" t="s">
        <v>41</v>
      </c>
      <c r="AE10" s="150"/>
      <c r="AF10" s="155"/>
      <c r="AG10" s="156"/>
      <c r="AH10" s="157"/>
      <c r="AI10" s="149" t="s">
        <v>41</v>
      </c>
      <c r="AJ10" s="150"/>
      <c r="AK10" s="149" t="s">
        <v>41</v>
      </c>
      <c r="AL10" s="150"/>
      <c r="AM10" s="155"/>
      <c r="AN10" s="156"/>
      <c r="AO10" s="157"/>
      <c r="AP10" s="149" t="s">
        <v>41</v>
      </c>
      <c r="AQ10" s="150"/>
      <c r="AR10" s="149" t="s">
        <v>41</v>
      </c>
      <c r="AS10" s="150"/>
      <c r="AT10" s="155"/>
      <c r="AU10" s="156"/>
      <c r="AV10" s="157"/>
      <c r="AW10" s="149" t="s">
        <v>41</v>
      </c>
      <c r="AX10" s="150"/>
      <c r="AY10" s="149" t="s">
        <v>41</v>
      </c>
      <c r="AZ10" s="150"/>
      <c r="BA10" s="155"/>
      <c r="BB10" s="156"/>
      <c r="BC10" s="156"/>
      <c r="BD10" s="149" t="s">
        <v>41</v>
      </c>
      <c r="BE10" s="155"/>
      <c r="BF10" s="149" t="s">
        <v>41</v>
      </c>
      <c r="BG10" s="155"/>
      <c r="BH10" s="155"/>
      <c r="BI10" s="156"/>
      <c r="BJ10" s="157"/>
      <c r="BK10" s="149" t="s">
        <v>41</v>
      </c>
      <c r="BL10" s="155"/>
      <c r="BM10" s="149" t="s">
        <v>41</v>
      </c>
      <c r="BN10" s="155"/>
      <c r="BO10" s="155"/>
      <c r="BP10" s="156"/>
      <c r="BQ10" s="157"/>
      <c r="BR10" s="149" t="s">
        <v>41</v>
      </c>
      <c r="BS10" s="155"/>
      <c r="BT10" s="149" t="s">
        <v>41</v>
      </c>
      <c r="BU10" s="155"/>
      <c r="BV10" s="155"/>
      <c r="BW10" s="156"/>
      <c r="BX10" s="157"/>
      <c r="BY10" s="149" t="s">
        <v>41</v>
      </c>
      <c r="BZ10" s="155"/>
      <c r="CA10" s="149" t="s">
        <v>41</v>
      </c>
      <c r="CB10" s="155"/>
      <c r="CC10" s="155"/>
      <c r="CD10" s="156"/>
      <c r="CE10" s="156"/>
      <c r="CF10" s="149" t="s">
        <v>41</v>
      </c>
      <c r="CG10" s="155"/>
      <c r="CH10" s="149" t="s">
        <v>41</v>
      </c>
      <c r="CI10" s="155"/>
      <c r="CJ10" s="155"/>
      <c r="CK10" s="156"/>
      <c r="CL10" s="157"/>
      <c r="CM10" s="149" t="s">
        <v>44</v>
      </c>
      <c r="CN10" s="155"/>
      <c r="CO10" s="155"/>
      <c r="CP10" s="155"/>
      <c r="CQ10" s="155"/>
      <c r="CR10" s="156"/>
      <c r="CS10" s="157"/>
      <c r="CT10" s="149" t="s">
        <v>41</v>
      </c>
      <c r="CU10" s="155"/>
      <c r="CV10" s="149" t="s">
        <v>41</v>
      </c>
      <c r="CW10" s="155"/>
      <c r="CX10" s="155"/>
      <c r="CY10" s="149" t="s">
        <v>41</v>
      </c>
      <c r="CZ10" s="157"/>
      <c r="DA10" s="149" t="s">
        <v>41</v>
      </c>
      <c r="DB10" s="155"/>
      <c r="DC10" s="149" t="s">
        <v>41</v>
      </c>
      <c r="DD10" s="155"/>
      <c r="DE10" s="155"/>
      <c r="DF10" s="149" t="s">
        <v>41</v>
      </c>
      <c r="DG10" s="460"/>
      <c r="DH10" s="149" t="s">
        <v>41</v>
      </c>
      <c r="DI10" s="155"/>
      <c r="DJ10" s="149" t="s">
        <v>41</v>
      </c>
      <c r="DK10" s="155"/>
      <c r="DL10" s="155"/>
      <c r="DM10" s="156"/>
      <c r="DN10" s="157"/>
      <c r="DO10" s="149" t="s">
        <v>41</v>
      </c>
      <c r="DP10" s="155"/>
      <c r="DQ10" s="149" t="s">
        <v>41</v>
      </c>
      <c r="DR10" s="155"/>
      <c r="DS10" s="155"/>
      <c r="DT10" s="156"/>
      <c r="DU10" s="157"/>
      <c r="DV10" s="149" t="s">
        <v>41</v>
      </c>
      <c r="DW10" s="155"/>
      <c r="DX10" s="149" t="s">
        <v>41</v>
      </c>
      <c r="DY10" s="155"/>
      <c r="DZ10" s="155"/>
      <c r="EA10" s="156"/>
      <c r="EB10" s="157"/>
      <c r="EC10" s="149" t="s">
        <v>41</v>
      </c>
      <c r="ED10" s="155"/>
      <c r="EE10" s="149" t="s">
        <v>41</v>
      </c>
      <c r="EF10" s="155"/>
      <c r="EG10" s="155"/>
      <c r="EH10" s="156"/>
      <c r="EI10" s="156"/>
      <c r="EJ10" s="149" t="s">
        <v>41</v>
      </c>
      <c r="EK10" s="155"/>
      <c r="EL10" s="149" t="s">
        <v>41</v>
      </c>
      <c r="EM10" s="155"/>
      <c r="EN10" s="155"/>
      <c r="EO10" s="156"/>
      <c r="EP10" s="460"/>
      <c r="EQ10" s="149" t="s">
        <v>41</v>
      </c>
      <c r="ER10" s="155"/>
      <c r="ES10" s="149" t="s">
        <v>41</v>
      </c>
      <c r="ET10" s="155"/>
      <c r="EU10" s="155"/>
      <c r="EV10" s="156"/>
      <c r="EW10" s="460"/>
      <c r="EX10" s="149" t="s">
        <v>41</v>
      </c>
      <c r="EY10" s="155"/>
      <c r="EZ10" s="149" t="s">
        <v>41</v>
      </c>
      <c r="FA10" s="155"/>
      <c r="FB10" s="155"/>
      <c r="FC10" s="156"/>
      <c r="FD10" s="157"/>
      <c r="FE10" s="149" t="s">
        <v>41</v>
      </c>
      <c r="FF10" s="155"/>
      <c r="FG10" s="149" t="s">
        <v>41</v>
      </c>
      <c r="FH10" s="155"/>
      <c r="FI10" s="155"/>
      <c r="FJ10" s="156"/>
      <c r="FK10" s="156"/>
      <c r="FL10" s="149" t="s">
        <v>41</v>
      </c>
      <c r="FM10" s="155"/>
      <c r="FN10" s="149" t="s">
        <v>41</v>
      </c>
      <c r="FO10" s="155"/>
      <c r="FP10" s="155"/>
      <c r="FQ10" s="156"/>
      <c r="FR10" s="157"/>
      <c r="FS10" s="149" t="s">
        <v>41</v>
      </c>
      <c r="FT10" s="155"/>
      <c r="FU10" s="149" t="s">
        <v>41</v>
      </c>
      <c r="FV10" s="155"/>
      <c r="FW10" s="155"/>
      <c r="FX10" s="156"/>
      <c r="FY10" s="157"/>
      <c r="FZ10" s="149" t="s">
        <v>41</v>
      </c>
      <c r="GA10" s="155"/>
      <c r="GB10" s="149" t="s">
        <v>41</v>
      </c>
      <c r="GC10" s="155"/>
      <c r="GD10" s="155"/>
      <c r="GE10" s="156"/>
      <c r="GF10" s="157"/>
      <c r="GG10" s="158"/>
      <c r="GH10" s="155"/>
      <c r="GI10" s="149" t="s">
        <v>41</v>
      </c>
      <c r="GJ10" s="149" t="s">
        <v>41</v>
      </c>
      <c r="GK10" s="155"/>
      <c r="GL10" s="156"/>
      <c r="GM10" s="460"/>
      <c r="GN10" s="149" t="s">
        <v>41</v>
      </c>
      <c r="GO10" s="155"/>
      <c r="GP10" s="149" t="s">
        <v>41</v>
      </c>
      <c r="GQ10" s="155"/>
      <c r="GR10" s="155"/>
      <c r="GS10" s="156"/>
      <c r="GT10" s="157"/>
      <c r="GU10" s="149" t="s">
        <v>41</v>
      </c>
      <c r="GV10" s="155"/>
      <c r="GW10" s="149" t="s">
        <v>41</v>
      </c>
      <c r="GX10" s="155"/>
      <c r="GY10" s="155"/>
      <c r="GZ10" s="156"/>
      <c r="HA10" s="157"/>
      <c r="HB10" s="149" t="s">
        <v>41</v>
      </c>
      <c r="HC10" s="155"/>
      <c r="HD10" s="149" t="s">
        <v>41</v>
      </c>
      <c r="HE10" s="155"/>
      <c r="HF10" s="155"/>
      <c r="HG10" s="156"/>
      <c r="HH10" s="157"/>
      <c r="HI10" s="149" t="s">
        <v>41</v>
      </c>
      <c r="HJ10" s="155"/>
      <c r="HK10" s="149" t="s">
        <v>41</v>
      </c>
      <c r="HL10" s="155"/>
      <c r="HM10" s="155"/>
      <c r="HN10" s="156"/>
      <c r="HO10" s="157"/>
      <c r="HP10" s="149" t="s">
        <v>41</v>
      </c>
      <c r="HQ10" s="155"/>
      <c r="HR10" s="149" t="s">
        <v>41</v>
      </c>
      <c r="HS10" s="155"/>
      <c r="HT10" s="155"/>
      <c r="HU10" s="156"/>
      <c r="HV10" s="157"/>
      <c r="HW10" s="149" t="s">
        <v>41</v>
      </c>
      <c r="HX10" s="155"/>
      <c r="HY10" s="149" t="s">
        <v>41</v>
      </c>
      <c r="HZ10" s="155"/>
      <c r="IA10" s="155"/>
      <c r="IB10" s="156"/>
      <c r="IC10" s="460"/>
      <c r="ID10" s="149" t="s">
        <v>41</v>
      </c>
      <c r="IE10" s="155"/>
      <c r="IF10" s="149" t="s">
        <v>41</v>
      </c>
      <c r="IG10" s="155"/>
      <c r="IH10" s="155"/>
      <c r="II10" s="156"/>
      <c r="IJ10" s="157"/>
      <c r="IK10" s="149" t="s">
        <v>41</v>
      </c>
      <c r="IL10" s="155"/>
      <c r="IM10" s="149" t="s">
        <v>41</v>
      </c>
      <c r="IN10" s="155"/>
      <c r="IO10" s="155"/>
      <c r="IP10" s="156"/>
      <c r="IQ10" s="156"/>
      <c r="IR10" s="149" t="s">
        <v>41</v>
      </c>
      <c r="IS10" s="155"/>
      <c r="IT10" s="149" t="s">
        <v>41</v>
      </c>
      <c r="IU10" s="155"/>
      <c r="IV10" s="155"/>
      <c r="IW10" s="156"/>
      <c r="IX10" s="157"/>
      <c r="IY10" s="149" t="s">
        <v>41</v>
      </c>
      <c r="IZ10" s="155"/>
      <c r="JA10" s="149" t="s">
        <v>41</v>
      </c>
      <c r="JB10" s="155"/>
      <c r="JC10" s="155"/>
      <c r="JD10" s="156"/>
      <c r="JE10" s="157"/>
      <c r="JF10" s="154"/>
      <c r="JG10" s="155"/>
      <c r="JH10" s="149" t="s">
        <v>41</v>
      </c>
      <c r="JI10" s="149" t="s">
        <v>41</v>
      </c>
      <c r="JJ10" s="155"/>
      <c r="JK10" s="156"/>
      <c r="JL10" s="157"/>
      <c r="JM10" s="149" t="s">
        <v>41</v>
      </c>
      <c r="JN10" s="454"/>
      <c r="JO10" s="149" t="s">
        <v>41</v>
      </c>
      <c r="JP10" s="454"/>
      <c r="JQ10" s="454"/>
      <c r="JR10" s="156"/>
      <c r="JS10" s="460"/>
      <c r="JT10" s="149" t="s">
        <v>41</v>
      </c>
      <c r="JU10" s="454"/>
      <c r="JV10" s="149" t="s">
        <v>41</v>
      </c>
      <c r="JW10" s="454"/>
      <c r="JX10" s="454"/>
      <c r="JY10" s="156"/>
      <c r="JZ10" s="455"/>
      <c r="KA10" s="453"/>
      <c r="KB10" s="454"/>
      <c r="KC10" s="454"/>
      <c r="KD10" s="454"/>
      <c r="KE10" s="454"/>
      <c r="KF10" s="156"/>
      <c r="KG10" s="455"/>
      <c r="KH10" s="158"/>
      <c r="KI10" s="454"/>
      <c r="KJ10" s="454"/>
      <c r="KK10" s="454"/>
      <c r="KL10" s="454"/>
      <c r="KM10" s="156"/>
      <c r="KN10" s="156"/>
      <c r="KO10" s="164">
        <f t="shared" si="0"/>
        <v>78</v>
      </c>
      <c r="KP10" s="142" t="str">
        <f t="shared" si="1"/>
        <v/>
      </c>
      <c r="KQ10" s="142" t="str">
        <f t="shared" si="2"/>
        <v/>
      </c>
      <c r="KR10" s="142">
        <f t="shared" si="3"/>
        <v>2</v>
      </c>
      <c r="KS10" s="165">
        <f t="shared" si="4"/>
        <v>97.5</v>
      </c>
      <c r="KT10" s="166"/>
      <c r="KU10" s="114"/>
      <c r="KV10" s="114"/>
      <c r="KW10" s="114"/>
      <c r="KX10" s="114"/>
    </row>
    <row r="11" spans="1:310" ht="15.75" customHeight="1" thickBot="1">
      <c r="A11" s="114"/>
      <c r="B11" s="142">
        <v>5</v>
      </c>
      <c r="C11" s="495">
        <f>IF(นักเรียน!C10="","",นักเรียน!C10)</f>
        <v>3158</v>
      </c>
      <c r="D11" s="495" t="str">
        <f>IF(นักเรียน!D10="","",นักเรียน!D10)</f>
        <v>1129901925531</v>
      </c>
      <c r="E11" s="291" t="str">
        <f>IF(นักเรียน!E10="","",นักเรียน!E10)</f>
        <v>เด็กชายอัครพล  เสาะโชค</v>
      </c>
      <c r="F11" s="142">
        <f>IF(นักเรียน!E10="","",นักเรียน!B10)</f>
        <v>5</v>
      </c>
      <c r="G11" s="149" t="s">
        <v>41</v>
      </c>
      <c r="H11" s="155"/>
      <c r="I11" s="149" t="s">
        <v>41</v>
      </c>
      <c r="J11" s="150"/>
      <c r="K11" s="155"/>
      <c r="L11" s="156"/>
      <c r="M11" s="156"/>
      <c r="N11" s="149" t="s">
        <v>41</v>
      </c>
      <c r="O11" s="150"/>
      <c r="P11" s="149" t="s">
        <v>41</v>
      </c>
      <c r="Q11" s="150"/>
      <c r="R11" s="155"/>
      <c r="S11" s="156"/>
      <c r="T11" s="157"/>
      <c r="U11" s="154"/>
      <c r="V11" s="150"/>
      <c r="W11" s="149" t="s">
        <v>41</v>
      </c>
      <c r="X11" s="150"/>
      <c r="Y11" s="155"/>
      <c r="Z11" s="156"/>
      <c r="AA11" s="157"/>
      <c r="AB11" s="149" t="s">
        <v>41</v>
      </c>
      <c r="AC11" s="150"/>
      <c r="AD11" s="149" t="s">
        <v>41</v>
      </c>
      <c r="AE11" s="150"/>
      <c r="AF11" s="155"/>
      <c r="AG11" s="156"/>
      <c r="AH11" s="157"/>
      <c r="AI11" s="149" t="s">
        <v>41</v>
      </c>
      <c r="AJ11" s="150"/>
      <c r="AK11" s="149" t="s">
        <v>41</v>
      </c>
      <c r="AL11" s="150"/>
      <c r="AM11" s="155"/>
      <c r="AN11" s="156"/>
      <c r="AO11" s="157"/>
      <c r="AP11" s="149" t="s">
        <v>41</v>
      </c>
      <c r="AQ11" s="150"/>
      <c r="AR11" s="149" t="s">
        <v>41</v>
      </c>
      <c r="AS11" s="150"/>
      <c r="AT11" s="155"/>
      <c r="AU11" s="156"/>
      <c r="AV11" s="157"/>
      <c r="AW11" s="149" t="s">
        <v>41</v>
      </c>
      <c r="AX11" s="150"/>
      <c r="AY11" s="149" t="s">
        <v>41</v>
      </c>
      <c r="AZ11" s="150"/>
      <c r="BA11" s="155"/>
      <c r="BB11" s="156"/>
      <c r="BC11" s="156"/>
      <c r="BD11" s="149" t="s">
        <v>41</v>
      </c>
      <c r="BE11" s="155"/>
      <c r="BF11" s="149" t="s">
        <v>41</v>
      </c>
      <c r="BG11" s="155"/>
      <c r="BH11" s="155"/>
      <c r="BI11" s="156"/>
      <c r="BJ11" s="157"/>
      <c r="BK11" s="149" t="s">
        <v>41</v>
      </c>
      <c r="BL11" s="155"/>
      <c r="BM11" s="149" t="s">
        <v>41</v>
      </c>
      <c r="BN11" s="155"/>
      <c r="BO11" s="155"/>
      <c r="BP11" s="156"/>
      <c r="BQ11" s="157"/>
      <c r="BR11" s="149" t="s">
        <v>41</v>
      </c>
      <c r="BS11" s="155"/>
      <c r="BT11" s="149" t="s">
        <v>41</v>
      </c>
      <c r="BU11" s="155"/>
      <c r="BV11" s="155"/>
      <c r="BW11" s="156"/>
      <c r="BX11" s="157"/>
      <c r="BY11" s="149" t="s">
        <v>41</v>
      </c>
      <c r="BZ11" s="155"/>
      <c r="CA11" s="149" t="s">
        <v>41</v>
      </c>
      <c r="CB11" s="155"/>
      <c r="CC11" s="155"/>
      <c r="CD11" s="156"/>
      <c r="CE11" s="156"/>
      <c r="CF11" s="149" t="s">
        <v>41</v>
      </c>
      <c r="CG11" s="155"/>
      <c r="CH11" s="149" t="s">
        <v>41</v>
      </c>
      <c r="CI11" s="155"/>
      <c r="CJ11" s="155"/>
      <c r="CK11" s="156"/>
      <c r="CL11" s="157"/>
      <c r="CM11" s="149" t="s">
        <v>41</v>
      </c>
      <c r="CN11" s="155"/>
      <c r="CO11" s="155"/>
      <c r="CP11" s="155"/>
      <c r="CQ11" s="155"/>
      <c r="CR11" s="156"/>
      <c r="CS11" s="157"/>
      <c r="CT11" s="149" t="s">
        <v>41</v>
      </c>
      <c r="CU11" s="155"/>
      <c r="CV11" s="149" t="s">
        <v>41</v>
      </c>
      <c r="CW11" s="155"/>
      <c r="CX11" s="155"/>
      <c r="CY11" s="149" t="s">
        <v>41</v>
      </c>
      <c r="CZ11" s="157"/>
      <c r="DA11" s="149" t="s">
        <v>41</v>
      </c>
      <c r="DB11" s="155"/>
      <c r="DC11" s="149" t="s">
        <v>41</v>
      </c>
      <c r="DD11" s="155"/>
      <c r="DE11" s="155"/>
      <c r="DF11" s="149" t="s">
        <v>41</v>
      </c>
      <c r="DG11" s="460"/>
      <c r="DH11" s="149" t="s">
        <v>41</v>
      </c>
      <c r="DI11" s="155"/>
      <c r="DJ11" s="149" t="s">
        <v>41</v>
      </c>
      <c r="DK11" s="155"/>
      <c r="DL11" s="155"/>
      <c r="DM11" s="156"/>
      <c r="DN11" s="157"/>
      <c r="DO11" s="149" t="s">
        <v>41</v>
      </c>
      <c r="DP11" s="155"/>
      <c r="DQ11" s="149" t="s">
        <v>41</v>
      </c>
      <c r="DR11" s="155"/>
      <c r="DS11" s="155"/>
      <c r="DT11" s="156"/>
      <c r="DU11" s="157"/>
      <c r="DV11" s="149" t="s">
        <v>41</v>
      </c>
      <c r="DW11" s="155"/>
      <c r="DX11" s="149" t="s">
        <v>41</v>
      </c>
      <c r="DY11" s="155"/>
      <c r="DZ11" s="155"/>
      <c r="EA11" s="156"/>
      <c r="EB11" s="157"/>
      <c r="EC11" s="149" t="s">
        <v>41</v>
      </c>
      <c r="ED11" s="155"/>
      <c r="EE11" s="149" t="s">
        <v>41</v>
      </c>
      <c r="EF11" s="155"/>
      <c r="EG11" s="155"/>
      <c r="EH11" s="156"/>
      <c r="EI11" s="156"/>
      <c r="EJ11" s="149" t="s">
        <v>41</v>
      </c>
      <c r="EK11" s="155"/>
      <c r="EL11" s="149" t="s">
        <v>41</v>
      </c>
      <c r="EM11" s="155"/>
      <c r="EN11" s="155"/>
      <c r="EO11" s="156"/>
      <c r="EP11" s="460"/>
      <c r="EQ11" s="149" t="s">
        <v>41</v>
      </c>
      <c r="ER11" s="155"/>
      <c r="ES11" s="149" t="s">
        <v>41</v>
      </c>
      <c r="ET11" s="155"/>
      <c r="EU11" s="155"/>
      <c r="EV11" s="156"/>
      <c r="EW11" s="460"/>
      <c r="EX11" s="149" t="s">
        <v>41</v>
      </c>
      <c r="EY11" s="155"/>
      <c r="EZ11" s="149" t="s">
        <v>41</v>
      </c>
      <c r="FA11" s="155"/>
      <c r="FB11" s="155"/>
      <c r="FC11" s="156"/>
      <c r="FD11" s="157"/>
      <c r="FE11" s="149" t="s">
        <v>41</v>
      </c>
      <c r="FF11" s="155"/>
      <c r="FG11" s="149" t="s">
        <v>41</v>
      </c>
      <c r="FH11" s="155"/>
      <c r="FI11" s="155"/>
      <c r="FJ11" s="156"/>
      <c r="FK11" s="156"/>
      <c r="FL11" s="149" t="s">
        <v>41</v>
      </c>
      <c r="FM11" s="155"/>
      <c r="FN11" s="149" t="s">
        <v>41</v>
      </c>
      <c r="FO11" s="155"/>
      <c r="FP11" s="155"/>
      <c r="FQ11" s="156"/>
      <c r="FR11" s="157"/>
      <c r="FS11" s="149" t="s">
        <v>41</v>
      </c>
      <c r="FT11" s="155"/>
      <c r="FU11" s="149" t="s">
        <v>41</v>
      </c>
      <c r="FV11" s="155"/>
      <c r="FW11" s="155"/>
      <c r="FX11" s="156"/>
      <c r="FY11" s="157"/>
      <c r="FZ11" s="149" t="s">
        <v>41</v>
      </c>
      <c r="GA11" s="155"/>
      <c r="GB11" s="149" t="s">
        <v>41</v>
      </c>
      <c r="GC11" s="155"/>
      <c r="GD11" s="155"/>
      <c r="GE11" s="156"/>
      <c r="GF11" s="157"/>
      <c r="GG11" s="158"/>
      <c r="GH11" s="155"/>
      <c r="GI11" s="149" t="s">
        <v>41</v>
      </c>
      <c r="GJ11" s="149" t="s">
        <v>41</v>
      </c>
      <c r="GK11" s="155"/>
      <c r="GL11" s="156"/>
      <c r="GM11" s="460"/>
      <c r="GN11" s="149" t="s">
        <v>44</v>
      </c>
      <c r="GO11" s="155"/>
      <c r="GP11" s="149" t="s">
        <v>41</v>
      </c>
      <c r="GQ11" s="155"/>
      <c r="GR11" s="155"/>
      <c r="GS11" s="156"/>
      <c r="GT11" s="157"/>
      <c r="GU11" s="149" t="s">
        <v>41</v>
      </c>
      <c r="GV11" s="155"/>
      <c r="GW11" s="149" t="s">
        <v>41</v>
      </c>
      <c r="GX11" s="155"/>
      <c r="GY11" s="155"/>
      <c r="GZ11" s="156"/>
      <c r="HA11" s="157"/>
      <c r="HB11" s="149" t="s">
        <v>41</v>
      </c>
      <c r="HC11" s="155"/>
      <c r="HD11" s="149" t="s">
        <v>41</v>
      </c>
      <c r="HE11" s="155"/>
      <c r="HF11" s="155"/>
      <c r="HG11" s="156"/>
      <c r="HH11" s="157"/>
      <c r="HI11" s="149" t="s">
        <v>41</v>
      </c>
      <c r="HJ11" s="155"/>
      <c r="HK11" s="149" t="s">
        <v>41</v>
      </c>
      <c r="HL11" s="155"/>
      <c r="HM11" s="155"/>
      <c r="HN11" s="156"/>
      <c r="HO11" s="157"/>
      <c r="HP11" s="149" t="s">
        <v>41</v>
      </c>
      <c r="HQ11" s="155"/>
      <c r="HR11" s="149" t="s">
        <v>44</v>
      </c>
      <c r="HS11" s="155"/>
      <c r="HT11" s="155"/>
      <c r="HU11" s="156"/>
      <c r="HV11" s="157"/>
      <c r="HW11" s="149" t="s">
        <v>41</v>
      </c>
      <c r="HX11" s="155"/>
      <c r="HY11" s="149" t="s">
        <v>41</v>
      </c>
      <c r="HZ11" s="155"/>
      <c r="IA11" s="155"/>
      <c r="IB11" s="156"/>
      <c r="IC11" s="460"/>
      <c r="ID11" s="149" t="s">
        <v>41</v>
      </c>
      <c r="IE11" s="155"/>
      <c r="IF11" s="149" t="s">
        <v>41</v>
      </c>
      <c r="IG11" s="155"/>
      <c r="IH11" s="155"/>
      <c r="II11" s="156"/>
      <c r="IJ11" s="157"/>
      <c r="IK11" s="149" t="s">
        <v>41</v>
      </c>
      <c r="IL11" s="155"/>
      <c r="IM11" s="149" t="s">
        <v>41</v>
      </c>
      <c r="IN11" s="155"/>
      <c r="IO11" s="155"/>
      <c r="IP11" s="156"/>
      <c r="IQ11" s="156"/>
      <c r="IR11" s="149" t="s">
        <v>41</v>
      </c>
      <c r="IS11" s="155"/>
      <c r="IT11" s="149" t="s">
        <v>41</v>
      </c>
      <c r="IU11" s="155"/>
      <c r="IV11" s="155"/>
      <c r="IW11" s="156"/>
      <c r="IX11" s="157"/>
      <c r="IY11" s="149" t="s">
        <v>41</v>
      </c>
      <c r="IZ11" s="155"/>
      <c r="JA11" s="149" t="s">
        <v>41</v>
      </c>
      <c r="JB11" s="155"/>
      <c r="JC11" s="155"/>
      <c r="JD11" s="156"/>
      <c r="JE11" s="157"/>
      <c r="JF11" s="154"/>
      <c r="JG11" s="155"/>
      <c r="JH11" s="149" t="s">
        <v>41</v>
      </c>
      <c r="JI11" s="149" t="s">
        <v>41</v>
      </c>
      <c r="JJ11" s="155"/>
      <c r="JK11" s="156"/>
      <c r="JL11" s="157"/>
      <c r="JM11" s="149" t="s">
        <v>41</v>
      </c>
      <c r="JN11" s="454"/>
      <c r="JO11" s="149" t="s">
        <v>41</v>
      </c>
      <c r="JP11" s="454"/>
      <c r="JQ11" s="454"/>
      <c r="JR11" s="156"/>
      <c r="JS11" s="460"/>
      <c r="JT11" s="149" t="s">
        <v>41</v>
      </c>
      <c r="JU11" s="454"/>
      <c r="JV11" s="149" t="s">
        <v>41</v>
      </c>
      <c r="JW11" s="454"/>
      <c r="JX11" s="454"/>
      <c r="JY11" s="156"/>
      <c r="JZ11" s="455"/>
      <c r="KA11" s="453"/>
      <c r="KB11" s="454"/>
      <c r="KC11" s="454"/>
      <c r="KD11" s="454"/>
      <c r="KE11" s="454"/>
      <c r="KF11" s="156"/>
      <c r="KG11" s="455"/>
      <c r="KH11" s="158"/>
      <c r="KI11" s="454"/>
      <c r="KJ11" s="454"/>
      <c r="KK11" s="454"/>
      <c r="KL11" s="454"/>
      <c r="KM11" s="156"/>
      <c r="KN11" s="156"/>
      <c r="KO11" s="164">
        <f t="shared" si="0"/>
        <v>78</v>
      </c>
      <c r="KP11" s="142" t="str">
        <f t="shared" si="1"/>
        <v/>
      </c>
      <c r="KQ11" s="142" t="str">
        <f t="shared" si="2"/>
        <v/>
      </c>
      <c r="KR11" s="142">
        <f t="shared" si="3"/>
        <v>2</v>
      </c>
      <c r="KS11" s="165">
        <f t="shared" si="4"/>
        <v>97.5</v>
      </c>
      <c r="KT11" s="166"/>
      <c r="KU11" s="114"/>
      <c r="KV11" s="114"/>
      <c r="KW11" s="114"/>
      <c r="KX11" s="114"/>
    </row>
    <row r="12" spans="1:310" ht="15.75" customHeight="1" thickBot="1">
      <c r="A12" s="114"/>
      <c r="B12" s="142">
        <v>6</v>
      </c>
      <c r="C12" s="495">
        <f>IF(นักเรียน!C11="","",นักเรียน!C11)</f>
        <v>3159</v>
      </c>
      <c r="D12" s="495" t="str">
        <f>IF(นักเรียน!D11="","",นักเรียน!D11)</f>
        <v>1302301070536</v>
      </c>
      <c r="E12" s="291" t="str">
        <f>IF(นักเรียน!E11="","",นักเรียน!E11)</f>
        <v>เด็กชายกิตติพงษ์  กาดนอก</v>
      </c>
      <c r="F12" s="142">
        <f>IF(นักเรียน!E11="","",นักเรียน!B11)</f>
        <v>6</v>
      </c>
      <c r="G12" s="149" t="s">
        <v>41</v>
      </c>
      <c r="H12" s="155"/>
      <c r="I12" s="149" t="s">
        <v>41</v>
      </c>
      <c r="J12" s="150"/>
      <c r="K12" s="155"/>
      <c r="L12" s="156"/>
      <c r="M12" s="156"/>
      <c r="N12" s="149" t="s">
        <v>41</v>
      </c>
      <c r="O12" s="150"/>
      <c r="P12" s="149" t="s">
        <v>41</v>
      </c>
      <c r="Q12" s="150"/>
      <c r="R12" s="155"/>
      <c r="S12" s="156"/>
      <c r="T12" s="157"/>
      <c r="U12" s="154"/>
      <c r="V12" s="150"/>
      <c r="W12" s="149" t="s">
        <v>41</v>
      </c>
      <c r="X12" s="150"/>
      <c r="Y12" s="155"/>
      <c r="Z12" s="156"/>
      <c r="AA12" s="157"/>
      <c r="AB12" s="149" t="s">
        <v>41</v>
      </c>
      <c r="AC12" s="150"/>
      <c r="AD12" s="149" t="s">
        <v>41</v>
      </c>
      <c r="AE12" s="150"/>
      <c r="AF12" s="155"/>
      <c r="AG12" s="156"/>
      <c r="AH12" s="157"/>
      <c r="AI12" s="149" t="s">
        <v>41</v>
      </c>
      <c r="AJ12" s="150"/>
      <c r="AK12" s="149" t="s">
        <v>41</v>
      </c>
      <c r="AL12" s="150"/>
      <c r="AM12" s="155"/>
      <c r="AN12" s="156"/>
      <c r="AO12" s="157"/>
      <c r="AP12" s="149" t="s">
        <v>41</v>
      </c>
      <c r="AQ12" s="150"/>
      <c r="AR12" s="149" t="s">
        <v>41</v>
      </c>
      <c r="AS12" s="150"/>
      <c r="AT12" s="155"/>
      <c r="AU12" s="156"/>
      <c r="AV12" s="157"/>
      <c r="AW12" s="149" t="s">
        <v>41</v>
      </c>
      <c r="AX12" s="150"/>
      <c r="AY12" s="149" t="s">
        <v>41</v>
      </c>
      <c r="AZ12" s="150"/>
      <c r="BA12" s="155"/>
      <c r="BB12" s="156"/>
      <c r="BC12" s="156"/>
      <c r="BD12" s="149" t="s">
        <v>41</v>
      </c>
      <c r="BE12" s="155"/>
      <c r="BF12" s="149" t="s">
        <v>41</v>
      </c>
      <c r="BG12" s="155"/>
      <c r="BH12" s="155"/>
      <c r="BI12" s="156"/>
      <c r="BJ12" s="157"/>
      <c r="BK12" s="149" t="s">
        <v>41</v>
      </c>
      <c r="BL12" s="155"/>
      <c r="BM12" s="149" t="s">
        <v>41</v>
      </c>
      <c r="BN12" s="155"/>
      <c r="BO12" s="155"/>
      <c r="BP12" s="156"/>
      <c r="BQ12" s="157"/>
      <c r="BR12" s="149" t="s">
        <v>41</v>
      </c>
      <c r="BS12" s="155"/>
      <c r="BT12" s="149" t="s">
        <v>41</v>
      </c>
      <c r="BU12" s="155"/>
      <c r="BV12" s="155"/>
      <c r="BW12" s="156"/>
      <c r="BX12" s="157"/>
      <c r="BY12" s="149" t="s">
        <v>41</v>
      </c>
      <c r="BZ12" s="155"/>
      <c r="CA12" s="149" t="s">
        <v>41</v>
      </c>
      <c r="CB12" s="155"/>
      <c r="CC12" s="155"/>
      <c r="CD12" s="156"/>
      <c r="CE12" s="156"/>
      <c r="CF12" s="149" t="s">
        <v>41</v>
      </c>
      <c r="CG12" s="155"/>
      <c r="CH12" s="149" t="s">
        <v>41</v>
      </c>
      <c r="CI12" s="155"/>
      <c r="CJ12" s="155"/>
      <c r="CK12" s="156"/>
      <c r="CL12" s="157"/>
      <c r="CM12" s="149" t="s">
        <v>41</v>
      </c>
      <c r="CN12" s="155"/>
      <c r="CO12" s="155"/>
      <c r="CP12" s="155"/>
      <c r="CQ12" s="155"/>
      <c r="CR12" s="156"/>
      <c r="CS12" s="157"/>
      <c r="CT12" s="149" t="s">
        <v>41</v>
      </c>
      <c r="CU12" s="155"/>
      <c r="CV12" s="149" t="s">
        <v>41</v>
      </c>
      <c r="CW12" s="155"/>
      <c r="CX12" s="155"/>
      <c r="CY12" s="149" t="s">
        <v>41</v>
      </c>
      <c r="CZ12" s="157"/>
      <c r="DA12" s="149" t="s">
        <v>41</v>
      </c>
      <c r="DB12" s="155"/>
      <c r="DC12" s="149" t="s">
        <v>41</v>
      </c>
      <c r="DD12" s="155"/>
      <c r="DE12" s="155"/>
      <c r="DF12" s="149" t="s">
        <v>41</v>
      </c>
      <c r="DG12" s="460"/>
      <c r="DH12" s="149" t="s">
        <v>41</v>
      </c>
      <c r="DI12" s="155"/>
      <c r="DJ12" s="149" t="s">
        <v>41</v>
      </c>
      <c r="DK12" s="155"/>
      <c r="DL12" s="155"/>
      <c r="DM12" s="156"/>
      <c r="DN12" s="157"/>
      <c r="DO12" s="149" t="s">
        <v>41</v>
      </c>
      <c r="DP12" s="155"/>
      <c r="DQ12" s="149" t="s">
        <v>41</v>
      </c>
      <c r="DR12" s="155"/>
      <c r="DS12" s="155"/>
      <c r="DT12" s="156"/>
      <c r="DU12" s="157"/>
      <c r="DV12" s="149" t="s">
        <v>41</v>
      </c>
      <c r="DW12" s="155"/>
      <c r="DX12" s="149" t="s">
        <v>41</v>
      </c>
      <c r="DY12" s="155"/>
      <c r="DZ12" s="155"/>
      <c r="EA12" s="156"/>
      <c r="EB12" s="157"/>
      <c r="EC12" s="149" t="s">
        <v>41</v>
      </c>
      <c r="ED12" s="155"/>
      <c r="EE12" s="149" t="s">
        <v>41</v>
      </c>
      <c r="EF12" s="155"/>
      <c r="EG12" s="155"/>
      <c r="EH12" s="156"/>
      <c r="EI12" s="156"/>
      <c r="EJ12" s="149" t="s">
        <v>41</v>
      </c>
      <c r="EK12" s="155"/>
      <c r="EL12" s="149" t="s">
        <v>41</v>
      </c>
      <c r="EM12" s="155"/>
      <c r="EN12" s="155"/>
      <c r="EO12" s="156"/>
      <c r="EP12" s="460"/>
      <c r="EQ12" s="149" t="s">
        <v>41</v>
      </c>
      <c r="ER12" s="155"/>
      <c r="ES12" s="149" t="s">
        <v>41</v>
      </c>
      <c r="ET12" s="155"/>
      <c r="EU12" s="155"/>
      <c r="EV12" s="156"/>
      <c r="EW12" s="460"/>
      <c r="EX12" s="149" t="s">
        <v>41</v>
      </c>
      <c r="EY12" s="155"/>
      <c r="EZ12" s="149" t="s">
        <v>41</v>
      </c>
      <c r="FA12" s="155"/>
      <c r="FB12" s="155"/>
      <c r="FC12" s="156"/>
      <c r="FD12" s="157"/>
      <c r="FE12" s="149" t="s">
        <v>41</v>
      </c>
      <c r="FF12" s="155"/>
      <c r="FG12" s="149" t="s">
        <v>41</v>
      </c>
      <c r="FH12" s="155"/>
      <c r="FI12" s="155"/>
      <c r="FJ12" s="156"/>
      <c r="FK12" s="156"/>
      <c r="FL12" s="149" t="s">
        <v>41</v>
      </c>
      <c r="FM12" s="155"/>
      <c r="FN12" s="149" t="s">
        <v>41</v>
      </c>
      <c r="FO12" s="155"/>
      <c r="FP12" s="155"/>
      <c r="FQ12" s="156"/>
      <c r="FR12" s="157"/>
      <c r="FS12" s="149" t="s">
        <v>41</v>
      </c>
      <c r="FT12" s="155"/>
      <c r="FU12" s="149" t="s">
        <v>41</v>
      </c>
      <c r="FV12" s="155"/>
      <c r="FW12" s="155"/>
      <c r="FX12" s="156"/>
      <c r="FY12" s="157"/>
      <c r="FZ12" s="149" t="s">
        <v>41</v>
      </c>
      <c r="GA12" s="155"/>
      <c r="GB12" s="149" t="s">
        <v>41</v>
      </c>
      <c r="GC12" s="155"/>
      <c r="GD12" s="155"/>
      <c r="GE12" s="156"/>
      <c r="GF12" s="157"/>
      <c r="GG12" s="158"/>
      <c r="GH12" s="155"/>
      <c r="GI12" s="149" t="s">
        <v>41</v>
      </c>
      <c r="GJ12" s="149" t="s">
        <v>41</v>
      </c>
      <c r="GK12" s="155"/>
      <c r="GL12" s="156"/>
      <c r="GM12" s="460"/>
      <c r="GN12" s="149" t="s">
        <v>41</v>
      </c>
      <c r="GO12" s="155"/>
      <c r="GP12" s="149" t="s">
        <v>41</v>
      </c>
      <c r="GQ12" s="155"/>
      <c r="GR12" s="155"/>
      <c r="GS12" s="156"/>
      <c r="GT12" s="157"/>
      <c r="GU12" s="149" t="s">
        <v>41</v>
      </c>
      <c r="GV12" s="155"/>
      <c r="GW12" s="149" t="s">
        <v>41</v>
      </c>
      <c r="GX12" s="155"/>
      <c r="GY12" s="155"/>
      <c r="GZ12" s="156"/>
      <c r="HA12" s="157"/>
      <c r="HB12" s="149" t="s">
        <v>41</v>
      </c>
      <c r="HC12" s="155"/>
      <c r="HD12" s="149" t="s">
        <v>41</v>
      </c>
      <c r="HE12" s="155"/>
      <c r="HF12" s="155"/>
      <c r="HG12" s="156"/>
      <c r="HH12" s="157"/>
      <c r="HI12" s="149" t="s">
        <v>41</v>
      </c>
      <c r="HJ12" s="155"/>
      <c r="HK12" s="149" t="s">
        <v>41</v>
      </c>
      <c r="HL12" s="155"/>
      <c r="HM12" s="155"/>
      <c r="HN12" s="156"/>
      <c r="HO12" s="157"/>
      <c r="HP12" s="149" t="s">
        <v>41</v>
      </c>
      <c r="HQ12" s="155"/>
      <c r="HR12" s="149" t="s">
        <v>41</v>
      </c>
      <c r="HS12" s="155"/>
      <c r="HT12" s="155"/>
      <c r="HU12" s="156"/>
      <c r="HV12" s="157"/>
      <c r="HW12" s="149" t="s">
        <v>41</v>
      </c>
      <c r="HX12" s="155"/>
      <c r="HY12" s="149" t="s">
        <v>41</v>
      </c>
      <c r="HZ12" s="155"/>
      <c r="IA12" s="155"/>
      <c r="IB12" s="156"/>
      <c r="IC12" s="460"/>
      <c r="ID12" s="149" t="s">
        <v>41</v>
      </c>
      <c r="IE12" s="155"/>
      <c r="IF12" s="149" t="s">
        <v>41</v>
      </c>
      <c r="IG12" s="155"/>
      <c r="IH12" s="155"/>
      <c r="II12" s="156"/>
      <c r="IJ12" s="157"/>
      <c r="IK12" s="149" t="s">
        <v>41</v>
      </c>
      <c r="IL12" s="155"/>
      <c r="IM12" s="149" t="s">
        <v>41</v>
      </c>
      <c r="IN12" s="155"/>
      <c r="IO12" s="155"/>
      <c r="IP12" s="156"/>
      <c r="IQ12" s="156"/>
      <c r="IR12" s="149" t="s">
        <v>41</v>
      </c>
      <c r="IS12" s="155"/>
      <c r="IT12" s="149" t="s">
        <v>41</v>
      </c>
      <c r="IU12" s="155"/>
      <c r="IV12" s="155"/>
      <c r="IW12" s="156"/>
      <c r="IX12" s="157"/>
      <c r="IY12" s="149" t="s">
        <v>41</v>
      </c>
      <c r="IZ12" s="155"/>
      <c r="JA12" s="149" t="s">
        <v>41</v>
      </c>
      <c r="JB12" s="155"/>
      <c r="JC12" s="155"/>
      <c r="JD12" s="156"/>
      <c r="JE12" s="157"/>
      <c r="JF12" s="154"/>
      <c r="JG12" s="155"/>
      <c r="JH12" s="149" t="s">
        <v>41</v>
      </c>
      <c r="JI12" s="149" t="s">
        <v>41</v>
      </c>
      <c r="JJ12" s="155"/>
      <c r="JK12" s="156"/>
      <c r="JL12" s="157"/>
      <c r="JM12" s="149" t="s">
        <v>41</v>
      </c>
      <c r="JN12" s="454"/>
      <c r="JO12" s="149" t="s">
        <v>41</v>
      </c>
      <c r="JP12" s="454"/>
      <c r="JQ12" s="454"/>
      <c r="JR12" s="156"/>
      <c r="JS12" s="460"/>
      <c r="JT12" s="149" t="s">
        <v>41</v>
      </c>
      <c r="JU12" s="454"/>
      <c r="JV12" s="149" t="s">
        <v>41</v>
      </c>
      <c r="JW12" s="454"/>
      <c r="JX12" s="454"/>
      <c r="JY12" s="156"/>
      <c r="JZ12" s="455"/>
      <c r="KA12" s="453"/>
      <c r="KB12" s="454"/>
      <c r="KC12" s="454"/>
      <c r="KD12" s="454"/>
      <c r="KE12" s="454"/>
      <c r="KF12" s="156"/>
      <c r="KG12" s="455"/>
      <c r="KH12" s="158"/>
      <c r="KI12" s="454"/>
      <c r="KJ12" s="454"/>
      <c r="KK12" s="454"/>
      <c r="KL12" s="454"/>
      <c r="KM12" s="156"/>
      <c r="KN12" s="156"/>
      <c r="KO12" s="164">
        <f t="shared" si="0"/>
        <v>80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100</v>
      </c>
      <c r="KT12" s="166"/>
      <c r="KU12" s="114"/>
      <c r="KV12" s="114"/>
      <c r="KW12" s="114"/>
      <c r="KX12" s="114"/>
    </row>
    <row r="13" spans="1:310" ht="15.75" customHeight="1" thickBot="1">
      <c r="A13" s="114"/>
      <c r="B13" s="142">
        <v>7</v>
      </c>
      <c r="C13" s="495">
        <f>IF(นักเรียน!C12="","",นักเรียน!C12)</f>
        <v>3162</v>
      </c>
      <c r="D13" s="495" t="str">
        <f>IF(นักเรียน!D12="","",นักเรียน!D12)</f>
        <v>1302301070005</v>
      </c>
      <c r="E13" s="291" t="str">
        <f>IF(นักเรียน!E12="","",นักเรียน!E12)</f>
        <v>เด็กชายอรรถพร  วงษ์ชาลี</v>
      </c>
      <c r="F13" s="142">
        <f>IF(นักเรียน!E12="","",นักเรียน!B12)</f>
        <v>7</v>
      </c>
      <c r="G13" s="149" t="s">
        <v>41</v>
      </c>
      <c r="H13" s="155"/>
      <c r="I13" s="149" t="s">
        <v>41</v>
      </c>
      <c r="J13" s="150"/>
      <c r="K13" s="155"/>
      <c r="L13" s="156"/>
      <c r="M13" s="156"/>
      <c r="N13" s="149" t="s">
        <v>41</v>
      </c>
      <c r="O13" s="150"/>
      <c r="P13" s="149" t="s">
        <v>41</v>
      </c>
      <c r="Q13" s="150"/>
      <c r="R13" s="155"/>
      <c r="S13" s="156"/>
      <c r="T13" s="157"/>
      <c r="U13" s="154"/>
      <c r="V13" s="150"/>
      <c r="W13" s="149" t="s">
        <v>44</v>
      </c>
      <c r="X13" s="150"/>
      <c r="Y13" s="155"/>
      <c r="Z13" s="156"/>
      <c r="AA13" s="157"/>
      <c r="AB13" s="149" t="s">
        <v>41</v>
      </c>
      <c r="AC13" s="150"/>
      <c r="AD13" s="149" t="s">
        <v>41</v>
      </c>
      <c r="AE13" s="150"/>
      <c r="AF13" s="155"/>
      <c r="AG13" s="156"/>
      <c r="AH13" s="157"/>
      <c r="AI13" s="149" t="s">
        <v>44</v>
      </c>
      <c r="AJ13" s="150"/>
      <c r="AK13" s="149" t="s">
        <v>41</v>
      </c>
      <c r="AL13" s="150"/>
      <c r="AM13" s="155"/>
      <c r="AN13" s="156"/>
      <c r="AO13" s="157"/>
      <c r="AP13" s="149" t="s">
        <v>41</v>
      </c>
      <c r="AQ13" s="150"/>
      <c r="AR13" s="149" t="s">
        <v>41</v>
      </c>
      <c r="AS13" s="150"/>
      <c r="AT13" s="155"/>
      <c r="AU13" s="156"/>
      <c r="AV13" s="157"/>
      <c r="AW13" s="149" t="s">
        <v>44</v>
      </c>
      <c r="AX13" s="150"/>
      <c r="AY13" s="149" t="s">
        <v>41</v>
      </c>
      <c r="AZ13" s="150"/>
      <c r="BA13" s="155"/>
      <c r="BB13" s="156"/>
      <c r="BC13" s="156"/>
      <c r="BD13" s="149" t="s">
        <v>41</v>
      </c>
      <c r="BE13" s="155"/>
      <c r="BF13" s="149" t="s">
        <v>41</v>
      </c>
      <c r="BG13" s="155"/>
      <c r="BH13" s="155"/>
      <c r="BI13" s="156"/>
      <c r="BJ13" s="157"/>
      <c r="BK13" s="149" t="s">
        <v>41</v>
      </c>
      <c r="BL13" s="155"/>
      <c r="BM13" s="149" t="s">
        <v>41</v>
      </c>
      <c r="BN13" s="155"/>
      <c r="BO13" s="155"/>
      <c r="BP13" s="156"/>
      <c r="BQ13" s="157"/>
      <c r="BR13" s="149" t="s">
        <v>41</v>
      </c>
      <c r="BS13" s="155"/>
      <c r="BT13" s="149" t="s">
        <v>41</v>
      </c>
      <c r="BU13" s="155"/>
      <c r="BV13" s="155"/>
      <c r="BW13" s="156"/>
      <c r="BX13" s="157"/>
      <c r="BY13" s="149" t="s">
        <v>41</v>
      </c>
      <c r="BZ13" s="155"/>
      <c r="CA13" s="149" t="s">
        <v>41</v>
      </c>
      <c r="CB13" s="155"/>
      <c r="CC13" s="155"/>
      <c r="CD13" s="156"/>
      <c r="CE13" s="156"/>
      <c r="CF13" s="149" t="s">
        <v>41</v>
      </c>
      <c r="CG13" s="155"/>
      <c r="CH13" s="149" t="s">
        <v>41</v>
      </c>
      <c r="CI13" s="155"/>
      <c r="CJ13" s="155"/>
      <c r="CK13" s="156"/>
      <c r="CL13" s="157"/>
      <c r="CM13" s="149" t="s">
        <v>41</v>
      </c>
      <c r="CN13" s="155"/>
      <c r="CO13" s="155"/>
      <c r="CP13" s="155"/>
      <c r="CQ13" s="155"/>
      <c r="CR13" s="156"/>
      <c r="CS13" s="157"/>
      <c r="CT13" s="149" t="s">
        <v>41</v>
      </c>
      <c r="CU13" s="155"/>
      <c r="CV13" s="149" t="s">
        <v>41</v>
      </c>
      <c r="CW13" s="155"/>
      <c r="CX13" s="155"/>
      <c r="CY13" s="149" t="s">
        <v>41</v>
      </c>
      <c r="CZ13" s="157"/>
      <c r="DA13" s="149" t="s">
        <v>41</v>
      </c>
      <c r="DB13" s="155"/>
      <c r="DC13" s="149" t="s">
        <v>41</v>
      </c>
      <c r="DD13" s="155"/>
      <c r="DE13" s="155"/>
      <c r="DF13" s="149" t="s">
        <v>41</v>
      </c>
      <c r="DG13" s="460"/>
      <c r="DH13" s="149" t="s">
        <v>41</v>
      </c>
      <c r="DI13" s="155"/>
      <c r="DJ13" s="149" t="s">
        <v>41</v>
      </c>
      <c r="DK13" s="155"/>
      <c r="DL13" s="155"/>
      <c r="DM13" s="156"/>
      <c r="DN13" s="157"/>
      <c r="DO13" s="149" t="s">
        <v>41</v>
      </c>
      <c r="DP13" s="155"/>
      <c r="DQ13" s="149" t="s">
        <v>41</v>
      </c>
      <c r="DR13" s="155"/>
      <c r="DS13" s="155"/>
      <c r="DT13" s="156"/>
      <c r="DU13" s="157"/>
      <c r="DV13" s="149" t="s">
        <v>41</v>
      </c>
      <c r="DW13" s="155"/>
      <c r="DX13" s="149" t="s">
        <v>41</v>
      </c>
      <c r="DY13" s="155"/>
      <c r="DZ13" s="155"/>
      <c r="EA13" s="156"/>
      <c r="EB13" s="157"/>
      <c r="EC13" s="149" t="s">
        <v>41</v>
      </c>
      <c r="ED13" s="155"/>
      <c r="EE13" s="149" t="s">
        <v>41</v>
      </c>
      <c r="EF13" s="155"/>
      <c r="EG13" s="155"/>
      <c r="EH13" s="156"/>
      <c r="EI13" s="156"/>
      <c r="EJ13" s="149" t="s">
        <v>41</v>
      </c>
      <c r="EK13" s="155"/>
      <c r="EL13" s="149" t="s">
        <v>41</v>
      </c>
      <c r="EM13" s="155"/>
      <c r="EN13" s="155"/>
      <c r="EO13" s="156"/>
      <c r="EP13" s="460"/>
      <c r="EQ13" s="149" t="s">
        <v>41</v>
      </c>
      <c r="ER13" s="155"/>
      <c r="ES13" s="149" t="s">
        <v>41</v>
      </c>
      <c r="ET13" s="155"/>
      <c r="EU13" s="155"/>
      <c r="EV13" s="156"/>
      <c r="EW13" s="460"/>
      <c r="EX13" s="149" t="s">
        <v>41</v>
      </c>
      <c r="EY13" s="155"/>
      <c r="EZ13" s="149" t="s">
        <v>41</v>
      </c>
      <c r="FA13" s="155"/>
      <c r="FB13" s="155"/>
      <c r="FC13" s="156"/>
      <c r="FD13" s="157"/>
      <c r="FE13" s="149" t="s">
        <v>41</v>
      </c>
      <c r="FF13" s="155"/>
      <c r="FG13" s="149" t="s">
        <v>41</v>
      </c>
      <c r="FH13" s="155"/>
      <c r="FI13" s="155"/>
      <c r="FJ13" s="156"/>
      <c r="FK13" s="156"/>
      <c r="FL13" s="149" t="s">
        <v>41</v>
      </c>
      <c r="FM13" s="155"/>
      <c r="FN13" s="149" t="s">
        <v>41</v>
      </c>
      <c r="FO13" s="155"/>
      <c r="FP13" s="155"/>
      <c r="FQ13" s="156"/>
      <c r="FR13" s="157"/>
      <c r="FS13" s="149" t="s">
        <v>41</v>
      </c>
      <c r="FT13" s="155"/>
      <c r="FU13" s="149" t="s">
        <v>41</v>
      </c>
      <c r="FV13" s="155"/>
      <c r="FW13" s="155"/>
      <c r="FX13" s="156"/>
      <c r="FY13" s="157"/>
      <c r="FZ13" s="149" t="s">
        <v>41</v>
      </c>
      <c r="GA13" s="155"/>
      <c r="GB13" s="149" t="s">
        <v>41</v>
      </c>
      <c r="GC13" s="155"/>
      <c r="GD13" s="155"/>
      <c r="GE13" s="156"/>
      <c r="GF13" s="157"/>
      <c r="GG13" s="158"/>
      <c r="GH13" s="155"/>
      <c r="GI13" s="149" t="s">
        <v>41</v>
      </c>
      <c r="GJ13" s="149" t="s">
        <v>41</v>
      </c>
      <c r="GK13" s="155"/>
      <c r="GL13" s="156"/>
      <c r="GM13" s="460"/>
      <c r="GN13" s="149" t="s">
        <v>41</v>
      </c>
      <c r="GO13" s="155"/>
      <c r="GP13" s="149" t="s">
        <v>41</v>
      </c>
      <c r="GQ13" s="155"/>
      <c r="GR13" s="155"/>
      <c r="GS13" s="156"/>
      <c r="GT13" s="157"/>
      <c r="GU13" s="149" t="s">
        <v>41</v>
      </c>
      <c r="GV13" s="155"/>
      <c r="GW13" s="149" t="s">
        <v>41</v>
      </c>
      <c r="GX13" s="155"/>
      <c r="GY13" s="155"/>
      <c r="GZ13" s="156"/>
      <c r="HA13" s="157"/>
      <c r="HB13" s="149" t="s">
        <v>41</v>
      </c>
      <c r="HC13" s="155"/>
      <c r="HD13" s="149" t="s">
        <v>41</v>
      </c>
      <c r="HE13" s="155"/>
      <c r="HF13" s="155"/>
      <c r="HG13" s="156"/>
      <c r="HH13" s="157"/>
      <c r="HI13" s="149" t="s">
        <v>41</v>
      </c>
      <c r="HJ13" s="155"/>
      <c r="HK13" s="149" t="s">
        <v>41</v>
      </c>
      <c r="HL13" s="155"/>
      <c r="HM13" s="155"/>
      <c r="HN13" s="156"/>
      <c r="HO13" s="157"/>
      <c r="HP13" s="149" t="s">
        <v>41</v>
      </c>
      <c r="HQ13" s="155"/>
      <c r="HR13" s="149" t="s">
        <v>41</v>
      </c>
      <c r="HS13" s="155"/>
      <c r="HT13" s="155"/>
      <c r="HU13" s="156"/>
      <c r="HV13" s="157"/>
      <c r="HW13" s="149" t="s">
        <v>41</v>
      </c>
      <c r="HX13" s="155"/>
      <c r="HY13" s="149" t="s">
        <v>41</v>
      </c>
      <c r="HZ13" s="155"/>
      <c r="IA13" s="155"/>
      <c r="IB13" s="156"/>
      <c r="IC13" s="460"/>
      <c r="ID13" s="149" t="s">
        <v>41</v>
      </c>
      <c r="IE13" s="155"/>
      <c r="IF13" s="149" t="s">
        <v>41</v>
      </c>
      <c r="IG13" s="155"/>
      <c r="IH13" s="155"/>
      <c r="II13" s="156"/>
      <c r="IJ13" s="157"/>
      <c r="IK13" s="149" t="s">
        <v>41</v>
      </c>
      <c r="IL13" s="155"/>
      <c r="IM13" s="149" t="s">
        <v>41</v>
      </c>
      <c r="IN13" s="155"/>
      <c r="IO13" s="155"/>
      <c r="IP13" s="156"/>
      <c r="IQ13" s="156"/>
      <c r="IR13" s="149" t="s">
        <v>41</v>
      </c>
      <c r="IS13" s="155"/>
      <c r="IT13" s="149" t="s">
        <v>41</v>
      </c>
      <c r="IU13" s="155"/>
      <c r="IV13" s="155"/>
      <c r="IW13" s="156"/>
      <c r="IX13" s="157"/>
      <c r="IY13" s="149" t="s">
        <v>41</v>
      </c>
      <c r="IZ13" s="155"/>
      <c r="JA13" s="149" t="s">
        <v>41</v>
      </c>
      <c r="JB13" s="155"/>
      <c r="JC13" s="155"/>
      <c r="JD13" s="156"/>
      <c r="JE13" s="157"/>
      <c r="JF13" s="154"/>
      <c r="JG13" s="155"/>
      <c r="JH13" s="149" t="s">
        <v>41</v>
      </c>
      <c r="JI13" s="149" t="s">
        <v>41</v>
      </c>
      <c r="JJ13" s="155"/>
      <c r="JK13" s="156"/>
      <c r="JL13" s="157"/>
      <c r="JM13" s="149" t="s">
        <v>41</v>
      </c>
      <c r="JN13" s="454"/>
      <c r="JO13" s="149" t="s">
        <v>41</v>
      </c>
      <c r="JP13" s="454"/>
      <c r="JQ13" s="454"/>
      <c r="JR13" s="156"/>
      <c r="JS13" s="460"/>
      <c r="JT13" s="149" t="s">
        <v>41</v>
      </c>
      <c r="JU13" s="454"/>
      <c r="JV13" s="149" t="s">
        <v>41</v>
      </c>
      <c r="JW13" s="454"/>
      <c r="JX13" s="454"/>
      <c r="JY13" s="156"/>
      <c r="JZ13" s="455"/>
      <c r="KA13" s="453"/>
      <c r="KB13" s="454"/>
      <c r="KC13" s="454"/>
      <c r="KD13" s="454"/>
      <c r="KE13" s="454"/>
      <c r="KF13" s="156"/>
      <c r="KG13" s="455"/>
      <c r="KH13" s="158"/>
      <c r="KI13" s="454"/>
      <c r="KJ13" s="454"/>
      <c r="KK13" s="454"/>
      <c r="KL13" s="454"/>
      <c r="KM13" s="156"/>
      <c r="KN13" s="156"/>
      <c r="KO13" s="164">
        <f t="shared" si="0"/>
        <v>77</v>
      </c>
      <c r="KP13" s="142" t="str">
        <f t="shared" si="1"/>
        <v/>
      </c>
      <c r="KQ13" s="142" t="str">
        <f t="shared" si="2"/>
        <v/>
      </c>
      <c r="KR13" s="142">
        <f t="shared" si="3"/>
        <v>3</v>
      </c>
      <c r="KS13" s="165">
        <f t="shared" si="4"/>
        <v>96.25</v>
      </c>
      <c r="KT13" s="166"/>
      <c r="KU13" s="114"/>
      <c r="KV13" s="114"/>
      <c r="KW13" s="114"/>
      <c r="KX13" s="114"/>
    </row>
    <row r="14" spans="1:310" ht="15.75" customHeight="1" thickBot="1">
      <c r="A14" s="114"/>
      <c r="B14" s="142">
        <v>8</v>
      </c>
      <c r="C14" s="495">
        <f>IF(นักเรียน!C13="","",นักเรียน!C13)</f>
        <v>3163</v>
      </c>
      <c r="D14" s="495" t="str">
        <f>IF(นักเรียน!D13="","",นักเรียน!D13)</f>
        <v>1369900703711</v>
      </c>
      <c r="E14" s="291" t="str">
        <f>IF(นักเรียน!E13="","",นักเรียน!E13)</f>
        <v>เด็กชายธีรวัฒน์  ภักดีไทย</v>
      </c>
      <c r="F14" s="142">
        <f>IF(นักเรียน!E13="","",นักเรียน!B13)</f>
        <v>8</v>
      </c>
      <c r="G14" s="149" t="s">
        <v>41</v>
      </c>
      <c r="H14" s="155"/>
      <c r="I14" s="149" t="s">
        <v>41</v>
      </c>
      <c r="J14" s="150"/>
      <c r="K14" s="155"/>
      <c r="L14" s="156"/>
      <c r="M14" s="156"/>
      <c r="N14" s="149" t="s">
        <v>41</v>
      </c>
      <c r="O14" s="150"/>
      <c r="P14" s="149" t="s">
        <v>41</v>
      </c>
      <c r="Q14" s="150"/>
      <c r="R14" s="155"/>
      <c r="S14" s="156"/>
      <c r="T14" s="157"/>
      <c r="U14" s="154"/>
      <c r="V14" s="150"/>
      <c r="W14" s="149" t="s">
        <v>41</v>
      </c>
      <c r="X14" s="150"/>
      <c r="Y14" s="155"/>
      <c r="Z14" s="156"/>
      <c r="AA14" s="157"/>
      <c r="AB14" s="149" t="s">
        <v>41</v>
      </c>
      <c r="AC14" s="150"/>
      <c r="AD14" s="149" t="s">
        <v>41</v>
      </c>
      <c r="AE14" s="150"/>
      <c r="AF14" s="155"/>
      <c r="AG14" s="156"/>
      <c r="AH14" s="157"/>
      <c r="AI14" s="149" t="s">
        <v>41</v>
      </c>
      <c r="AJ14" s="150"/>
      <c r="AK14" s="149" t="s">
        <v>41</v>
      </c>
      <c r="AL14" s="150"/>
      <c r="AM14" s="155"/>
      <c r="AN14" s="156"/>
      <c r="AO14" s="157"/>
      <c r="AP14" s="149" t="s">
        <v>41</v>
      </c>
      <c r="AQ14" s="150"/>
      <c r="AR14" s="149" t="s">
        <v>41</v>
      </c>
      <c r="AS14" s="150"/>
      <c r="AT14" s="155"/>
      <c r="AU14" s="156"/>
      <c r="AV14" s="157"/>
      <c r="AW14" s="149" t="s">
        <v>41</v>
      </c>
      <c r="AX14" s="150"/>
      <c r="AY14" s="149" t="s">
        <v>41</v>
      </c>
      <c r="AZ14" s="150"/>
      <c r="BA14" s="155"/>
      <c r="BB14" s="156"/>
      <c r="BC14" s="156"/>
      <c r="BD14" s="149" t="s">
        <v>41</v>
      </c>
      <c r="BE14" s="155"/>
      <c r="BF14" s="149" t="s">
        <v>44</v>
      </c>
      <c r="BG14" s="155"/>
      <c r="BH14" s="155"/>
      <c r="BI14" s="156"/>
      <c r="BJ14" s="157"/>
      <c r="BK14" s="149" t="s">
        <v>41</v>
      </c>
      <c r="BL14" s="155"/>
      <c r="BM14" s="149" t="s">
        <v>41</v>
      </c>
      <c r="BN14" s="155"/>
      <c r="BO14" s="155"/>
      <c r="BP14" s="156"/>
      <c r="BQ14" s="157"/>
      <c r="BR14" s="149" t="s">
        <v>41</v>
      </c>
      <c r="BS14" s="155"/>
      <c r="BT14" s="149" t="s">
        <v>41</v>
      </c>
      <c r="BU14" s="155"/>
      <c r="BV14" s="155"/>
      <c r="BW14" s="156"/>
      <c r="BX14" s="157"/>
      <c r="BY14" s="149" t="s">
        <v>41</v>
      </c>
      <c r="BZ14" s="155"/>
      <c r="CA14" s="149" t="s">
        <v>41</v>
      </c>
      <c r="CB14" s="155"/>
      <c r="CC14" s="155"/>
      <c r="CD14" s="156"/>
      <c r="CE14" s="156"/>
      <c r="CF14" s="149" t="s">
        <v>41</v>
      </c>
      <c r="CG14" s="155"/>
      <c r="CH14" s="149" t="s">
        <v>41</v>
      </c>
      <c r="CI14" s="155"/>
      <c r="CJ14" s="155"/>
      <c r="CK14" s="156"/>
      <c r="CL14" s="157"/>
      <c r="CM14" s="149" t="s">
        <v>41</v>
      </c>
      <c r="CN14" s="155"/>
      <c r="CO14" s="155"/>
      <c r="CP14" s="155"/>
      <c r="CQ14" s="155"/>
      <c r="CR14" s="156"/>
      <c r="CS14" s="157"/>
      <c r="CT14" s="149" t="s">
        <v>41</v>
      </c>
      <c r="CU14" s="155"/>
      <c r="CV14" s="149" t="s">
        <v>41</v>
      </c>
      <c r="CW14" s="155"/>
      <c r="CX14" s="155"/>
      <c r="CY14" s="149" t="s">
        <v>41</v>
      </c>
      <c r="CZ14" s="157"/>
      <c r="DA14" s="149" t="s">
        <v>41</v>
      </c>
      <c r="DB14" s="155"/>
      <c r="DC14" s="149" t="s">
        <v>41</v>
      </c>
      <c r="DD14" s="155"/>
      <c r="DE14" s="155"/>
      <c r="DF14" s="149" t="s">
        <v>41</v>
      </c>
      <c r="DG14" s="460"/>
      <c r="DH14" s="149" t="s">
        <v>41</v>
      </c>
      <c r="DI14" s="155"/>
      <c r="DJ14" s="149" t="s">
        <v>41</v>
      </c>
      <c r="DK14" s="155"/>
      <c r="DL14" s="155"/>
      <c r="DM14" s="156"/>
      <c r="DN14" s="157"/>
      <c r="DO14" s="149" t="s">
        <v>41</v>
      </c>
      <c r="DP14" s="155"/>
      <c r="DQ14" s="149" t="s">
        <v>41</v>
      </c>
      <c r="DR14" s="155"/>
      <c r="DS14" s="155"/>
      <c r="DT14" s="156"/>
      <c r="DU14" s="157"/>
      <c r="DV14" s="149" t="s">
        <v>41</v>
      </c>
      <c r="DW14" s="155"/>
      <c r="DX14" s="149" t="s">
        <v>41</v>
      </c>
      <c r="DY14" s="155"/>
      <c r="DZ14" s="155"/>
      <c r="EA14" s="156"/>
      <c r="EB14" s="157"/>
      <c r="EC14" s="149" t="s">
        <v>41</v>
      </c>
      <c r="ED14" s="155"/>
      <c r="EE14" s="149" t="s">
        <v>41</v>
      </c>
      <c r="EF14" s="155"/>
      <c r="EG14" s="155"/>
      <c r="EH14" s="156"/>
      <c r="EI14" s="156"/>
      <c r="EJ14" s="149" t="s">
        <v>41</v>
      </c>
      <c r="EK14" s="155"/>
      <c r="EL14" s="149" t="s">
        <v>41</v>
      </c>
      <c r="EM14" s="155"/>
      <c r="EN14" s="155"/>
      <c r="EO14" s="156"/>
      <c r="EP14" s="460"/>
      <c r="EQ14" s="149" t="s">
        <v>41</v>
      </c>
      <c r="ER14" s="155"/>
      <c r="ES14" s="149" t="s">
        <v>41</v>
      </c>
      <c r="ET14" s="155"/>
      <c r="EU14" s="155"/>
      <c r="EV14" s="156"/>
      <c r="EW14" s="460"/>
      <c r="EX14" s="149" t="s">
        <v>41</v>
      </c>
      <c r="EY14" s="155"/>
      <c r="EZ14" s="149" t="s">
        <v>41</v>
      </c>
      <c r="FA14" s="155"/>
      <c r="FB14" s="155"/>
      <c r="FC14" s="156"/>
      <c r="FD14" s="157"/>
      <c r="FE14" s="149" t="s">
        <v>41</v>
      </c>
      <c r="FF14" s="155"/>
      <c r="FG14" s="149" t="s">
        <v>41</v>
      </c>
      <c r="FH14" s="155"/>
      <c r="FI14" s="155"/>
      <c r="FJ14" s="156"/>
      <c r="FK14" s="156"/>
      <c r="FL14" s="149" t="s">
        <v>41</v>
      </c>
      <c r="FM14" s="155"/>
      <c r="FN14" s="149" t="s">
        <v>41</v>
      </c>
      <c r="FO14" s="155"/>
      <c r="FP14" s="155"/>
      <c r="FQ14" s="156"/>
      <c r="FR14" s="157"/>
      <c r="FS14" s="149" t="s">
        <v>41</v>
      </c>
      <c r="FT14" s="155"/>
      <c r="FU14" s="149" t="s">
        <v>41</v>
      </c>
      <c r="FV14" s="155"/>
      <c r="FW14" s="155"/>
      <c r="FX14" s="156"/>
      <c r="FY14" s="157"/>
      <c r="FZ14" s="149" t="s">
        <v>41</v>
      </c>
      <c r="GA14" s="155"/>
      <c r="GB14" s="149" t="s">
        <v>41</v>
      </c>
      <c r="GC14" s="155"/>
      <c r="GD14" s="155"/>
      <c r="GE14" s="156"/>
      <c r="GF14" s="157"/>
      <c r="GG14" s="158"/>
      <c r="GH14" s="155"/>
      <c r="GI14" s="149" t="s">
        <v>41</v>
      </c>
      <c r="GJ14" s="149" t="s">
        <v>41</v>
      </c>
      <c r="GK14" s="155"/>
      <c r="GL14" s="156"/>
      <c r="GM14" s="460"/>
      <c r="GN14" s="149" t="s">
        <v>41</v>
      </c>
      <c r="GO14" s="155"/>
      <c r="GP14" s="149" t="s">
        <v>41</v>
      </c>
      <c r="GQ14" s="155"/>
      <c r="GR14" s="155"/>
      <c r="GS14" s="156"/>
      <c r="GT14" s="157"/>
      <c r="GU14" s="149" t="s">
        <v>41</v>
      </c>
      <c r="GV14" s="155"/>
      <c r="GW14" s="149" t="s">
        <v>41</v>
      </c>
      <c r="GX14" s="155"/>
      <c r="GY14" s="155"/>
      <c r="GZ14" s="156"/>
      <c r="HA14" s="157"/>
      <c r="HB14" s="149" t="s">
        <v>41</v>
      </c>
      <c r="HC14" s="155"/>
      <c r="HD14" s="149" t="s">
        <v>41</v>
      </c>
      <c r="HE14" s="155"/>
      <c r="HF14" s="155"/>
      <c r="HG14" s="156"/>
      <c r="HH14" s="157"/>
      <c r="HI14" s="149" t="s">
        <v>41</v>
      </c>
      <c r="HJ14" s="155"/>
      <c r="HK14" s="149" t="s">
        <v>41</v>
      </c>
      <c r="HL14" s="155"/>
      <c r="HM14" s="155"/>
      <c r="HN14" s="156"/>
      <c r="HO14" s="157"/>
      <c r="HP14" s="149" t="s">
        <v>41</v>
      </c>
      <c r="HQ14" s="155"/>
      <c r="HR14" s="149" t="s">
        <v>41</v>
      </c>
      <c r="HS14" s="155"/>
      <c r="HT14" s="155"/>
      <c r="HU14" s="156"/>
      <c r="HV14" s="157"/>
      <c r="HW14" s="149" t="s">
        <v>41</v>
      </c>
      <c r="HX14" s="155"/>
      <c r="HY14" s="149" t="s">
        <v>41</v>
      </c>
      <c r="HZ14" s="155"/>
      <c r="IA14" s="155"/>
      <c r="IB14" s="156"/>
      <c r="IC14" s="460"/>
      <c r="ID14" s="149" t="s">
        <v>41</v>
      </c>
      <c r="IE14" s="155"/>
      <c r="IF14" s="149" t="s">
        <v>41</v>
      </c>
      <c r="IG14" s="155"/>
      <c r="IH14" s="155"/>
      <c r="II14" s="156"/>
      <c r="IJ14" s="157"/>
      <c r="IK14" s="149" t="s">
        <v>41</v>
      </c>
      <c r="IL14" s="155"/>
      <c r="IM14" s="149" t="s">
        <v>41</v>
      </c>
      <c r="IN14" s="155"/>
      <c r="IO14" s="155"/>
      <c r="IP14" s="156"/>
      <c r="IQ14" s="156"/>
      <c r="IR14" s="149" t="s">
        <v>41</v>
      </c>
      <c r="IS14" s="155"/>
      <c r="IT14" s="149" t="s">
        <v>41</v>
      </c>
      <c r="IU14" s="155"/>
      <c r="IV14" s="155"/>
      <c r="IW14" s="156"/>
      <c r="IX14" s="157"/>
      <c r="IY14" s="149" t="s">
        <v>41</v>
      </c>
      <c r="IZ14" s="155"/>
      <c r="JA14" s="149" t="s">
        <v>41</v>
      </c>
      <c r="JB14" s="155"/>
      <c r="JC14" s="155"/>
      <c r="JD14" s="156"/>
      <c r="JE14" s="157"/>
      <c r="JF14" s="154"/>
      <c r="JG14" s="155"/>
      <c r="JH14" s="149" t="s">
        <v>41</v>
      </c>
      <c r="JI14" s="149" t="s">
        <v>41</v>
      </c>
      <c r="JJ14" s="155"/>
      <c r="JK14" s="156"/>
      <c r="JL14" s="157"/>
      <c r="JM14" s="149" t="s">
        <v>41</v>
      </c>
      <c r="JN14" s="454"/>
      <c r="JO14" s="149" t="s">
        <v>41</v>
      </c>
      <c r="JP14" s="454"/>
      <c r="JQ14" s="454"/>
      <c r="JR14" s="156"/>
      <c r="JS14" s="460"/>
      <c r="JT14" s="149" t="s">
        <v>41</v>
      </c>
      <c r="JU14" s="454"/>
      <c r="JV14" s="149" t="s">
        <v>41</v>
      </c>
      <c r="JW14" s="454"/>
      <c r="JX14" s="454"/>
      <c r="JY14" s="156"/>
      <c r="JZ14" s="455"/>
      <c r="KA14" s="453"/>
      <c r="KB14" s="454"/>
      <c r="KC14" s="454"/>
      <c r="KD14" s="454"/>
      <c r="KE14" s="454"/>
      <c r="KF14" s="156"/>
      <c r="KG14" s="455"/>
      <c r="KH14" s="158"/>
      <c r="KI14" s="454"/>
      <c r="KJ14" s="454"/>
      <c r="KK14" s="454"/>
      <c r="KL14" s="454"/>
      <c r="KM14" s="156"/>
      <c r="KN14" s="156"/>
      <c r="KO14" s="164">
        <f t="shared" si="0"/>
        <v>79</v>
      </c>
      <c r="KP14" s="142" t="str">
        <f t="shared" si="1"/>
        <v/>
      </c>
      <c r="KQ14" s="142" t="str">
        <f t="shared" si="2"/>
        <v/>
      </c>
      <c r="KR14" s="142">
        <f t="shared" si="3"/>
        <v>1</v>
      </c>
      <c r="KS14" s="165">
        <f t="shared" si="4"/>
        <v>98.75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5">
        <f>IF(นักเรียน!C14="","",นักเรียน!C14)</f>
        <v>3164</v>
      </c>
      <c r="D15" s="495" t="str">
        <f>IF(นักเรียน!D14="","",นักเรียน!D14)</f>
        <v>1369900731072</v>
      </c>
      <c r="E15" s="291" t="str">
        <f>IF(นักเรียน!E14="","",นักเรียน!E14)</f>
        <v>เด็กชายบูรพา  ปัญญาชนะวงศ์</v>
      </c>
      <c r="F15" s="142">
        <f>IF(นักเรียน!E14="","",นักเรียน!B14)</f>
        <v>9</v>
      </c>
      <c r="G15" s="149" t="s">
        <v>41</v>
      </c>
      <c r="H15" s="155"/>
      <c r="I15" s="149" t="s">
        <v>41</v>
      </c>
      <c r="J15" s="150"/>
      <c r="K15" s="155"/>
      <c r="L15" s="156"/>
      <c r="M15" s="156"/>
      <c r="N15" s="149" t="s">
        <v>41</v>
      </c>
      <c r="O15" s="150"/>
      <c r="P15" s="149" t="s">
        <v>41</v>
      </c>
      <c r="Q15" s="150"/>
      <c r="R15" s="155"/>
      <c r="S15" s="156"/>
      <c r="T15" s="157"/>
      <c r="U15" s="154"/>
      <c r="V15" s="150"/>
      <c r="W15" s="149" t="s">
        <v>41</v>
      </c>
      <c r="X15" s="150"/>
      <c r="Y15" s="155"/>
      <c r="Z15" s="156"/>
      <c r="AA15" s="157"/>
      <c r="AB15" s="149" t="s">
        <v>41</v>
      </c>
      <c r="AC15" s="150"/>
      <c r="AD15" s="149" t="s">
        <v>41</v>
      </c>
      <c r="AE15" s="150"/>
      <c r="AF15" s="155"/>
      <c r="AG15" s="156"/>
      <c r="AH15" s="157"/>
      <c r="AI15" s="149" t="s">
        <v>41</v>
      </c>
      <c r="AJ15" s="150"/>
      <c r="AK15" s="149" t="s">
        <v>41</v>
      </c>
      <c r="AL15" s="150"/>
      <c r="AM15" s="155"/>
      <c r="AN15" s="156"/>
      <c r="AO15" s="157"/>
      <c r="AP15" s="149" t="s">
        <v>41</v>
      </c>
      <c r="AQ15" s="150"/>
      <c r="AR15" s="149" t="s">
        <v>41</v>
      </c>
      <c r="AS15" s="150"/>
      <c r="AT15" s="155"/>
      <c r="AU15" s="156"/>
      <c r="AV15" s="157"/>
      <c r="AW15" s="149" t="s">
        <v>41</v>
      </c>
      <c r="AX15" s="150"/>
      <c r="AY15" s="149" t="s">
        <v>41</v>
      </c>
      <c r="AZ15" s="150"/>
      <c r="BA15" s="155"/>
      <c r="BB15" s="156"/>
      <c r="BC15" s="156"/>
      <c r="BD15" s="149" t="s">
        <v>41</v>
      </c>
      <c r="BE15" s="155"/>
      <c r="BF15" s="149" t="s">
        <v>41</v>
      </c>
      <c r="BG15" s="155"/>
      <c r="BH15" s="155"/>
      <c r="BI15" s="156"/>
      <c r="BJ15" s="157"/>
      <c r="BK15" s="149" t="s">
        <v>41</v>
      </c>
      <c r="BL15" s="155"/>
      <c r="BM15" s="149" t="s">
        <v>41</v>
      </c>
      <c r="BN15" s="155"/>
      <c r="BO15" s="155"/>
      <c r="BP15" s="156"/>
      <c r="BQ15" s="157"/>
      <c r="BR15" s="149" t="s">
        <v>41</v>
      </c>
      <c r="BS15" s="155"/>
      <c r="BT15" s="149" t="s">
        <v>41</v>
      </c>
      <c r="BU15" s="155"/>
      <c r="BV15" s="155"/>
      <c r="BW15" s="156"/>
      <c r="BX15" s="157"/>
      <c r="BY15" s="149" t="s">
        <v>41</v>
      </c>
      <c r="BZ15" s="155"/>
      <c r="CA15" s="149" t="s">
        <v>41</v>
      </c>
      <c r="CB15" s="155"/>
      <c r="CC15" s="155"/>
      <c r="CD15" s="156"/>
      <c r="CE15" s="156"/>
      <c r="CF15" s="149" t="s">
        <v>41</v>
      </c>
      <c r="CG15" s="155"/>
      <c r="CH15" s="149" t="s">
        <v>41</v>
      </c>
      <c r="CI15" s="155"/>
      <c r="CJ15" s="155"/>
      <c r="CK15" s="156"/>
      <c r="CL15" s="157"/>
      <c r="CM15" s="149" t="s">
        <v>41</v>
      </c>
      <c r="CN15" s="155"/>
      <c r="CO15" s="155"/>
      <c r="CP15" s="155"/>
      <c r="CQ15" s="155"/>
      <c r="CR15" s="156"/>
      <c r="CS15" s="157"/>
      <c r="CT15" s="149" t="s">
        <v>41</v>
      </c>
      <c r="CU15" s="155"/>
      <c r="CV15" s="149" t="s">
        <v>41</v>
      </c>
      <c r="CW15" s="155"/>
      <c r="CX15" s="155"/>
      <c r="CY15" s="149" t="s">
        <v>41</v>
      </c>
      <c r="CZ15" s="157"/>
      <c r="DA15" s="149" t="s">
        <v>41</v>
      </c>
      <c r="DB15" s="155"/>
      <c r="DC15" s="149" t="s">
        <v>41</v>
      </c>
      <c r="DD15" s="155"/>
      <c r="DE15" s="155"/>
      <c r="DF15" s="149" t="s">
        <v>41</v>
      </c>
      <c r="DG15" s="460"/>
      <c r="DH15" s="149" t="s">
        <v>41</v>
      </c>
      <c r="DI15" s="155"/>
      <c r="DJ15" s="149" t="s">
        <v>41</v>
      </c>
      <c r="DK15" s="155"/>
      <c r="DL15" s="155"/>
      <c r="DM15" s="156"/>
      <c r="DN15" s="157"/>
      <c r="DO15" s="149" t="s">
        <v>41</v>
      </c>
      <c r="DP15" s="155"/>
      <c r="DQ15" s="149" t="s">
        <v>41</v>
      </c>
      <c r="DR15" s="155"/>
      <c r="DS15" s="155"/>
      <c r="DT15" s="156"/>
      <c r="DU15" s="157"/>
      <c r="DV15" s="149" t="s">
        <v>41</v>
      </c>
      <c r="DW15" s="155"/>
      <c r="DX15" s="149" t="s">
        <v>41</v>
      </c>
      <c r="DY15" s="155"/>
      <c r="DZ15" s="155"/>
      <c r="EA15" s="156"/>
      <c r="EB15" s="157"/>
      <c r="EC15" s="149" t="s">
        <v>41</v>
      </c>
      <c r="ED15" s="155"/>
      <c r="EE15" s="149" t="s">
        <v>41</v>
      </c>
      <c r="EF15" s="155"/>
      <c r="EG15" s="155"/>
      <c r="EH15" s="156"/>
      <c r="EI15" s="156"/>
      <c r="EJ15" s="149" t="s">
        <v>41</v>
      </c>
      <c r="EK15" s="155"/>
      <c r="EL15" s="149" t="s">
        <v>41</v>
      </c>
      <c r="EM15" s="155"/>
      <c r="EN15" s="155"/>
      <c r="EO15" s="156"/>
      <c r="EP15" s="460"/>
      <c r="EQ15" s="149" t="s">
        <v>41</v>
      </c>
      <c r="ER15" s="155"/>
      <c r="ES15" s="149" t="s">
        <v>41</v>
      </c>
      <c r="ET15" s="155"/>
      <c r="EU15" s="155"/>
      <c r="EV15" s="156"/>
      <c r="EW15" s="460"/>
      <c r="EX15" s="149" t="s">
        <v>41</v>
      </c>
      <c r="EY15" s="155"/>
      <c r="EZ15" s="149" t="s">
        <v>41</v>
      </c>
      <c r="FA15" s="155"/>
      <c r="FB15" s="155"/>
      <c r="FC15" s="156"/>
      <c r="FD15" s="157"/>
      <c r="FE15" s="149" t="s">
        <v>41</v>
      </c>
      <c r="FF15" s="155"/>
      <c r="FG15" s="149" t="s">
        <v>41</v>
      </c>
      <c r="FH15" s="155"/>
      <c r="FI15" s="155"/>
      <c r="FJ15" s="156"/>
      <c r="FK15" s="156"/>
      <c r="FL15" s="149" t="s">
        <v>41</v>
      </c>
      <c r="FM15" s="155"/>
      <c r="FN15" s="149" t="s">
        <v>41</v>
      </c>
      <c r="FO15" s="155"/>
      <c r="FP15" s="155"/>
      <c r="FQ15" s="156"/>
      <c r="FR15" s="157"/>
      <c r="FS15" s="149" t="s">
        <v>41</v>
      </c>
      <c r="FT15" s="155"/>
      <c r="FU15" s="149" t="s">
        <v>41</v>
      </c>
      <c r="FV15" s="155"/>
      <c r="FW15" s="155"/>
      <c r="FX15" s="156"/>
      <c r="FY15" s="157"/>
      <c r="FZ15" s="149" t="s">
        <v>41</v>
      </c>
      <c r="GA15" s="155"/>
      <c r="GB15" s="149" t="s">
        <v>41</v>
      </c>
      <c r="GC15" s="155"/>
      <c r="GD15" s="155"/>
      <c r="GE15" s="156"/>
      <c r="GF15" s="157"/>
      <c r="GG15" s="158"/>
      <c r="GH15" s="155"/>
      <c r="GI15" s="149" t="s">
        <v>41</v>
      </c>
      <c r="GJ15" s="149" t="s">
        <v>41</v>
      </c>
      <c r="GK15" s="155"/>
      <c r="GL15" s="156"/>
      <c r="GM15" s="460"/>
      <c r="GN15" s="149" t="s">
        <v>41</v>
      </c>
      <c r="GO15" s="155"/>
      <c r="GP15" s="149" t="s">
        <v>41</v>
      </c>
      <c r="GQ15" s="155"/>
      <c r="GR15" s="155"/>
      <c r="GS15" s="156"/>
      <c r="GT15" s="157"/>
      <c r="GU15" s="149" t="s">
        <v>41</v>
      </c>
      <c r="GV15" s="155"/>
      <c r="GW15" s="149" t="s">
        <v>41</v>
      </c>
      <c r="GX15" s="155"/>
      <c r="GY15" s="155"/>
      <c r="GZ15" s="156"/>
      <c r="HA15" s="157"/>
      <c r="HB15" s="149" t="s">
        <v>41</v>
      </c>
      <c r="HC15" s="155"/>
      <c r="HD15" s="149" t="s">
        <v>41</v>
      </c>
      <c r="HE15" s="155"/>
      <c r="HF15" s="155"/>
      <c r="HG15" s="156"/>
      <c r="HH15" s="157"/>
      <c r="HI15" s="149" t="s">
        <v>41</v>
      </c>
      <c r="HJ15" s="155"/>
      <c r="HK15" s="149" t="s">
        <v>41</v>
      </c>
      <c r="HL15" s="155"/>
      <c r="HM15" s="155"/>
      <c r="HN15" s="156"/>
      <c r="HO15" s="157"/>
      <c r="HP15" s="149" t="s">
        <v>41</v>
      </c>
      <c r="HQ15" s="155"/>
      <c r="HR15" s="149" t="s">
        <v>41</v>
      </c>
      <c r="HS15" s="155"/>
      <c r="HT15" s="155"/>
      <c r="HU15" s="156"/>
      <c r="HV15" s="157"/>
      <c r="HW15" s="149" t="s">
        <v>41</v>
      </c>
      <c r="HX15" s="155"/>
      <c r="HY15" s="149" t="s">
        <v>41</v>
      </c>
      <c r="HZ15" s="155"/>
      <c r="IA15" s="155"/>
      <c r="IB15" s="156"/>
      <c r="IC15" s="460"/>
      <c r="ID15" s="149" t="s">
        <v>41</v>
      </c>
      <c r="IE15" s="155"/>
      <c r="IF15" s="149" t="s">
        <v>41</v>
      </c>
      <c r="IG15" s="155"/>
      <c r="IH15" s="155"/>
      <c r="II15" s="156"/>
      <c r="IJ15" s="157"/>
      <c r="IK15" s="149" t="s">
        <v>41</v>
      </c>
      <c r="IL15" s="155"/>
      <c r="IM15" s="149" t="s">
        <v>41</v>
      </c>
      <c r="IN15" s="155"/>
      <c r="IO15" s="155"/>
      <c r="IP15" s="156"/>
      <c r="IQ15" s="156"/>
      <c r="IR15" s="149" t="s">
        <v>41</v>
      </c>
      <c r="IS15" s="155"/>
      <c r="IT15" s="149" t="s">
        <v>41</v>
      </c>
      <c r="IU15" s="155"/>
      <c r="IV15" s="155"/>
      <c r="IW15" s="156"/>
      <c r="IX15" s="157"/>
      <c r="IY15" s="149" t="s">
        <v>41</v>
      </c>
      <c r="IZ15" s="155"/>
      <c r="JA15" s="149" t="s">
        <v>41</v>
      </c>
      <c r="JB15" s="155"/>
      <c r="JC15" s="155"/>
      <c r="JD15" s="156"/>
      <c r="JE15" s="157"/>
      <c r="JF15" s="154"/>
      <c r="JG15" s="155"/>
      <c r="JH15" s="149" t="s">
        <v>41</v>
      </c>
      <c r="JI15" s="149" t="s">
        <v>41</v>
      </c>
      <c r="JJ15" s="155"/>
      <c r="JK15" s="156"/>
      <c r="JL15" s="157"/>
      <c r="JM15" s="149" t="s">
        <v>41</v>
      </c>
      <c r="JN15" s="454"/>
      <c r="JO15" s="149" t="s">
        <v>41</v>
      </c>
      <c r="JP15" s="454"/>
      <c r="JQ15" s="454"/>
      <c r="JR15" s="156"/>
      <c r="JS15" s="460"/>
      <c r="JT15" s="149" t="s">
        <v>41</v>
      </c>
      <c r="JU15" s="454"/>
      <c r="JV15" s="149" t="s">
        <v>41</v>
      </c>
      <c r="JW15" s="454"/>
      <c r="JX15" s="454"/>
      <c r="JY15" s="156"/>
      <c r="JZ15" s="455"/>
      <c r="KA15" s="453"/>
      <c r="KB15" s="454"/>
      <c r="KC15" s="454"/>
      <c r="KD15" s="454"/>
      <c r="KE15" s="454"/>
      <c r="KF15" s="156"/>
      <c r="KG15" s="455"/>
      <c r="KH15" s="158"/>
      <c r="KI15" s="454"/>
      <c r="KJ15" s="454"/>
      <c r="KK15" s="454"/>
      <c r="KL15" s="454"/>
      <c r="KM15" s="156"/>
      <c r="KN15" s="156"/>
      <c r="KO15" s="164">
        <f t="shared" si="0"/>
        <v>80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100</v>
      </c>
      <c r="KT15" s="166"/>
      <c r="KU15" s="114"/>
      <c r="KV15" s="114"/>
      <c r="KW15" s="114"/>
      <c r="KX15" s="114"/>
    </row>
    <row r="16" spans="1:310" ht="15.75" customHeight="1" thickBot="1">
      <c r="A16" s="114"/>
      <c r="B16" s="142">
        <v>10</v>
      </c>
      <c r="C16" s="495">
        <f>IF(นักเรียน!C15="","",นักเรียน!C15)</f>
        <v>3165</v>
      </c>
      <c r="D16" s="495" t="str">
        <f>IF(นักเรียน!D15="","",นักเรียน!D15)</f>
        <v>1369900700967</v>
      </c>
      <c r="E16" s="291" t="str">
        <f>IF(นักเรียน!E15="","",นักเรียน!E15)</f>
        <v>เด็กชายสุรบดินทร์  กายแก้ว</v>
      </c>
      <c r="F16" s="142">
        <f>IF(นักเรียน!E15="","",นักเรียน!B15)</f>
        <v>10</v>
      </c>
      <c r="G16" s="149" t="s">
        <v>41</v>
      </c>
      <c r="H16" s="155"/>
      <c r="I16" s="149" t="s">
        <v>41</v>
      </c>
      <c r="J16" s="150"/>
      <c r="K16" s="155"/>
      <c r="L16" s="156"/>
      <c r="M16" s="156"/>
      <c r="N16" s="149" t="s">
        <v>41</v>
      </c>
      <c r="O16" s="150"/>
      <c r="P16" s="149" t="s">
        <v>41</v>
      </c>
      <c r="Q16" s="150"/>
      <c r="R16" s="155"/>
      <c r="S16" s="156"/>
      <c r="T16" s="157"/>
      <c r="U16" s="154"/>
      <c r="V16" s="150"/>
      <c r="W16" s="149" t="s">
        <v>41</v>
      </c>
      <c r="X16" s="150"/>
      <c r="Y16" s="155"/>
      <c r="Z16" s="156"/>
      <c r="AA16" s="157"/>
      <c r="AB16" s="149" t="s">
        <v>41</v>
      </c>
      <c r="AC16" s="150"/>
      <c r="AD16" s="149" t="s">
        <v>41</v>
      </c>
      <c r="AE16" s="150"/>
      <c r="AF16" s="155"/>
      <c r="AG16" s="156"/>
      <c r="AH16" s="157"/>
      <c r="AI16" s="149" t="s">
        <v>41</v>
      </c>
      <c r="AJ16" s="150"/>
      <c r="AK16" s="149" t="s">
        <v>41</v>
      </c>
      <c r="AL16" s="150"/>
      <c r="AM16" s="155"/>
      <c r="AN16" s="156"/>
      <c r="AO16" s="157"/>
      <c r="AP16" s="149" t="s">
        <v>41</v>
      </c>
      <c r="AQ16" s="150"/>
      <c r="AR16" s="149" t="s">
        <v>41</v>
      </c>
      <c r="AS16" s="150"/>
      <c r="AT16" s="155"/>
      <c r="AU16" s="156"/>
      <c r="AV16" s="157"/>
      <c r="AW16" s="149" t="s">
        <v>41</v>
      </c>
      <c r="AX16" s="150"/>
      <c r="AY16" s="149" t="s">
        <v>41</v>
      </c>
      <c r="AZ16" s="150"/>
      <c r="BA16" s="155"/>
      <c r="BB16" s="156"/>
      <c r="BC16" s="156"/>
      <c r="BD16" s="149" t="s">
        <v>41</v>
      </c>
      <c r="BE16" s="155"/>
      <c r="BF16" s="149" t="s">
        <v>41</v>
      </c>
      <c r="BG16" s="155"/>
      <c r="BH16" s="155"/>
      <c r="BI16" s="156"/>
      <c r="BJ16" s="157"/>
      <c r="BK16" s="149" t="s">
        <v>41</v>
      </c>
      <c r="BL16" s="155"/>
      <c r="BM16" s="149" t="s">
        <v>41</v>
      </c>
      <c r="BN16" s="155"/>
      <c r="BO16" s="155"/>
      <c r="BP16" s="156"/>
      <c r="BQ16" s="157"/>
      <c r="BR16" s="149" t="s">
        <v>41</v>
      </c>
      <c r="BS16" s="155"/>
      <c r="BT16" s="149" t="s">
        <v>41</v>
      </c>
      <c r="BU16" s="155"/>
      <c r="BV16" s="155"/>
      <c r="BW16" s="156"/>
      <c r="BX16" s="157"/>
      <c r="BY16" s="149" t="s">
        <v>41</v>
      </c>
      <c r="BZ16" s="155"/>
      <c r="CA16" s="149" t="s">
        <v>41</v>
      </c>
      <c r="CB16" s="155"/>
      <c r="CC16" s="155"/>
      <c r="CD16" s="156"/>
      <c r="CE16" s="156"/>
      <c r="CF16" s="149" t="s">
        <v>41</v>
      </c>
      <c r="CG16" s="155"/>
      <c r="CH16" s="149" t="s">
        <v>41</v>
      </c>
      <c r="CI16" s="155"/>
      <c r="CJ16" s="155"/>
      <c r="CK16" s="156"/>
      <c r="CL16" s="157"/>
      <c r="CM16" s="149" t="s">
        <v>41</v>
      </c>
      <c r="CN16" s="155"/>
      <c r="CO16" s="155"/>
      <c r="CP16" s="155"/>
      <c r="CQ16" s="155"/>
      <c r="CR16" s="156"/>
      <c r="CS16" s="157"/>
      <c r="CT16" s="149" t="s">
        <v>41</v>
      </c>
      <c r="CU16" s="155"/>
      <c r="CV16" s="149" t="s">
        <v>41</v>
      </c>
      <c r="CW16" s="155"/>
      <c r="CX16" s="155"/>
      <c r="CY16" s="149" t="s">
        <v>41</v>
      </c>
      <c r="CZ16" s="157"/>
      <c r="DA16" s="149" t="s">
        <v>41</v>
      </c>
      <c r="DB16" s="155"/>
      <c r="DC16" s="149" t="s">
        <v>41</v>
      </c>
      <c r="DD16" s="155"/>
      <c r="DE16" s="155"/>
      <c r="DF16" s="149" t="s">
        <v>41</v>
      </c>
      <c r="DG16" s="460"/>
      <c r="DH16" s="149" t="s">
        <v>41</v>
      </c>
      <c r="DI16" s="155"/>
      <c r="DJ16" s="149" t="s">
        <v>41</v>
      </c>
      <c r="DK16" s="155"/>
      <c r="DL16" s="155"/>
      <c r="DM16" s="156"/>
      <c r="DN16" s="157"/>
      <c r="DO16" s="149" t="s">
        <v>41</v>
      </c>
      <c r="DP16" s="155"/>
      <c r="DQ16" s="149" t="s">
        <v>41</v>
      </c>
      <c r="DR16" s="155"/>
      <c r="DS16" s="155"/>
      <c r="DT16" s="156"/>
      <c r="DU16" s="157"/>
      <c r="DV16" s="149" t="s">
        <v>41</v>
      </c>
      <c r="DW16" s="155"/>
      <c r="DX16" s="149" t="s">
        <v>41</v>
      </c>
      <c r="DY16" s="155"/>
      <c r="DZ16" s="155"/>
      <c r="EA16" s="156"/>
      <c r="EB16" s="157"/>
      <c r="EC16" s="149" t="s">
        <v>41</v>
      </c>
      <c r="ED16" s="155"/>
      <c r="EE16" s="149" t="s">
        <v>41</v>
      </c>
      <c r="EF16" s="155"/>
      <c r="EG16" s="155"/>
      <c r="EH16" s="156"/>
      <c r="EI16" s="156"/>
      <c r="EJ16" s="149" t="s">
        <v>41</v>
      </c>
      <c r="EK16" s="155"/>
      <c r="EL16" s="149" t="s">
        <v>41</v>
      </c>
      <c r="EM16" s="155"/>
      <c r="EN16" s="155"/>
      <c r="EO16" s="156"/>
      <c r="EP16" s="460"/>
      <c r="EQ16" s="149" t="s">
        <v>41</v>
      </c>
      <c r="ER16" s="155"/>
      <c r="ES16" s="149" t="s">
        <v>41</v>
      </c>
      <c r="ET16" s="155"/>
      <c r="EU16" s="155"/>
      <c r="EV16" s="156"/>
      <c r="EW16" s="460"/>
      <c r="EX16" s="149" t="s">
        <v>41</v>
      </c>
      <c r="EY16" s="155"/>
      <c r="EZ16" s="149" t="s">
        <v>41</v>
      </c>
      <c r="FA16" s="155"/>
      <c r="FB16" s="155"/>
      <c r="FC16" s="156"/>
      <c r="FD16" s="157"/>
      <c r="FE16" s="149" t="s">
        <v>41</v>
      </c>
      <c r="FF16" s="155"/>
      <c r="FG16" s="149" t="s">
        <v>41</v>
      </c>
      <c r="FH16" s="155"/>
      <c r="FI16" s="155"/>
      <c r="FJ16" s="156"/>
      <c r="FK16" s="156"/>
      <c r="FL16" s="149" t="s">
        <v>41</v>
      </c>
      <c r="FM16" s="155"/>
      <c r="FN16" s="149" t="s">
        <v>41</v>
      </c>
      <c r="FO16" s="155"/>
      <c r="FP16" s="155"/>
      <c r="FQ16" s="156"/>
      <c r="FR16" s="157"/>
      <c r="FS16" s="149" t="s">
        <v>41</v>
      </c>
      <c r="FT16" s="155"/>
      <c r="FU16" s="149" t="s">
        <v>41</v>
      </c>
      <c r="FV16" s="155"/>
      <c r="FW16" s="155"/>
      <c r="FX16" s="156"/>
      <c r="FY16" s="157"/>
      <c r="FZ16" s="149" t="s">
        <v>41</v>
      </c>
      <c r="GA16" s="155"/>
      <c r="GB16" s="149" t="s">
        <v>41</v>
      </c>
      <c r="GC16" s="155"/>
      <c r="GD16" s="155"/>
      <c r="GE16" s="156"/>
      <c r="GF16" s="157"/>
      <c r="GG16" s="158"/>
      <c r="GH16" s="155"/>
      <c r="GI16" s="149" t="s">
        <v>41</v>
      </c>
      <c r="GJ16" s="149" t="s">
        <v>41</v>
      </c>
      <c r="GK16" s="155"/>
      <c r="GL16" s="156"/>
      <c r="GM16" s="460"/>
      <c r="GN16" s="149" t="s">
        <v>41</v>
      </c>
      <c r="GO16" s="155"/>
      <c r="GP16" s="149" t="s">
        <v>41</v>
      </c>
      <c r="GQ16" s="155"/>
      <c r="GR16" s="155"/>
      <c r="GS16" s="156"/>
      <c r="GT16" s="157"/>
      <c r="GU16" s="149" t="s">
        <v>41</v>
      </c>
      <c r="GV16" s="155"/>
      <c r="GW16" s="149" t="s">
        <v>41</v>
      </c>
      <c r="GX16" s="155"/>
      <c r="GY16" s="155"/>
      <c r="GZ16" s="156"/>
      <c r="HA16" s="157"/>
      <c r="HB16" s="149" t="s">
        <v>41</v>
      </c>
      <c r="HC16" s="155"/>
      <c r="HD16" s="149" t="s">
        <v>41</v>
      </c>
      <c r="HE16" s="155"/>
      <c r="HF16" s="155"/>
      <c r="HG16" s="156"/>
      <c r="HH16" s="157"/>
      <c r="HI16" s="149" t="s">
        <v>41</v>
      </c>
      <c r="HJ16" s="155"/>
      <c r="HK16" s="149" t="s">
        <v>41</v>
      </c>
      <c r="HL16" s="155"/>
      <c r="HM16" s="155"/>
      <c r="HN16" s="156"/>
      <c r="HO16" s="157"/>
      <c r="HP16" s="149" t="s">
        <v>41</v>
      </c>
      <c r="HQ16" s="155"/>
      <c r="HR16" s="149" t="s">
        <v>41</v>
      </c>
      <c r="HS16" s="155"/>
      <c r="HT16" s="155"/>
      <c r="HU16" s="156"/>
      <c r="HV16" s="157"/>
      <c r="HW16" s="149" t="s">
        <v>41</v>
      </c>
      <c r="HX16" s="155"/>
      <c r="HY16" s="149" t="s">
        <v>41</v>
      </c>
      <c r="HZ16" s="155"/>
      <c r="IA16" s="155"/>
      <c r="IB16" s="156"/>
      <c r="IC16" s="460"/>
      <c r="ID16" s="149" t="s">
        <v>41</v>
      </c>
      <c r="IE16" s="155"/>
      <c r="IF16" s="149" t="s">
        <v>41</v>
      </c>
      <c r="IG16" s="155"/>
      <c r="IH16" s="155"/>
      <c r="II16" s="156"/>
      <c r="IJ16" s="157"/>
      <c r="IK16" s="149" t="s">
        <v>41</v>
      </c>
      <c r="IL16" s="155"/>
      <c r="IM16" s="149" t="s">
        <v>41</v>
      </c>
      <c r="IN16" s="155"/>
      <c r="IO16" s="155"/>
      <c r="IP16" s="156"/>
      <c r="IQ16" s="156"/>
      <c r="IR16" s="149" t="s">
        <v>41</v>
      </c>
      <c r="IS16" s="155"/>
      <c r="IT16" s="149" t="s">
        <v>41</v>
      </c>
      <c r="IU16" s="155"/>
      <c r="IV16" s="155"/>
      <c r="IW16" s="156"/>
      <c r="IX16" s="157"/>
      <c r="IY16" s="149" t="s">
        <v>41</v>
      </c>
      <c r="IZ16" s="155"/>
      <c r="JA16" s="149" t="s">
        <v>41</v>
      </c>
      <c r="JB16" s="155"/>
      <c r="JC16" s="155"/>
      <c r="JD16" s="156"/>
      <c r="JE16" s="157"/>
      <c r="JF16" s="154"/>
      <c r="JG16" s="155"/>
      <c r="JH16" s="149" t="s">
        <v>41</v>
      </c>
      <c r="JI16" s="149" t="s">
        <v>41</v>
      </c>
      <c r="JJ16" s="155"/>
      <c r="JK16" s="156"/>
      <c r="JL16" s="157"/>
      <c r="JM16" s="149" t="s">
        <v>41</v>
      </c>
      <c r="JN16" s="454"/>
      <c r="JO16" s="149" t="s">
        <v>41</v>
      </c>
      <c r="JP16" s="454"/>
      <c r="JQ16" s="454"/>
      <c r="JR16" s="156"/>
      <c r="JS16" s="460"/>
      <c r="JT16" s="149" t="s">
        <v>41</v>
      </c>
      <c r="JU16" s="454"/>
      <c r="JV16" s="149" t="s">
        <v>41</v>
      </c>
      <c r="JW16" s="454"/>
      <c r="JX16" s="454"/>
      <c r="JY16" s="156"/>
      <c r="JZ16" s="455"/>
      <c r="KA16" s="453"/>
      <c r="KB16" s="454"/>
      <c r="KC16" s="454"/>
      <c r="KD16" s="454"/>
      <c r="KE16" s="454"/>
      <c r="KF16" s="156"/>
      <c r="KG16" s="455"/>
      <c r="KH16" s="158"/>
      <c r="KI16" s="454"/>
      <c r="KJ16" s="454"/>
      <c r="KK16" s="454"/>
      <c r="KL16" s="454"/>
      <c r="KM16" s="156"/>
      <c r="KN16" s="156"/>
      <c r="KO16" s="164">
        <f t="shared" si="0"/>
        <v>80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100</v>
      </c>
      <c r="KT16" s="166"/>
      <c r="KU16" s="114"/>
      <c r="KV16" s="114"/>
      <c r="KW16" s="114"/>
      <c r="KX16" s="114"/>
    </row>
    <row r="17" spans="1:310" ht="15.75" customHeight="1" thickBot="1">
      <c r="A17" s="114"/>
      <c r="B17" s="142">
        <v>11</v>
      </c>
      <c r="C17" s="495">
        <f>IF(นักเรียน!C16="","",นักเรียน!C16)</f>
        <v>3167</v>
      </c>
      <c r="D17" s="495" t="str">
        <f>IF(นักเรียน!D16="","",นักเรียน!D16)</f>
        <v>1369900704946</v>
      </c>
      <c r="E17" s="291" t="str">
        <f>IF(นักเรียน!E16="","",นักเรียน!E16)</f>
        <v>เด็กชายนวพล   หวลสันเทียะ</v>
      </c>
      <c r="F17" s="142">
        <f>IF(นักเรียน!E16="","",นักเรียน!B16)</f>
        <v>11</v>
      </c>
      <c r="G17" s="149" t="s">
        <v>41</v>
      </c>
      <c r="H17" s="155"/>
      <c r="I17" s="149" t="s">
        <v>41</v>
      </c>
      <c r="J17" s="150"/>
      <c r="K17" s="155"/>
      <c r="L17" s="156"/>
      <c r="M17" s="156"/>
      <c r="N17" s="149" t="s">
        <v>41</v>
      </c>
      <c r="O17" s="150"/>
      <c r="P17" s="149" t="s">
        <v>41</v>
      </c>
      <c r="Q17" s="150"/>
      <c r="R17" s="155"/>
      <c r="S17" s="156"/>
      <c r="T17" s="157"/>
      <c r="U17" s="154"/>
      <c r="V17" s="150"/>
      <c r="W17" s="149" t="s">
        <v>41</v>
      </c>
      <c r="X17" s="150"/>
      <c r="Y17" s="155"/>
      <c r="Z17" s="156"/>
      <c r="AA17" s="157"/>
      <c r="AB17" s="149" t="s">
        <v>41</v>
      </c>
      <c r="AC17" s="150"/>
      <c r="AD17" s="149" t="s">
        <v>41</v>
      </c>
      <c r="AE17" s="150"/>
      <c r="AF17" s="155"/>
      <c r="AG17" s="156"/>
      <c r="AH17" s="157"/>
      <c r="AI17" s="149" t="s">
        <v>41</v>
      </c>
      <c r="AJ17" s="150"/>
      <c r="AK17" s="149" t="s">
        <v>41</v>
      </c>
      <c r="AL17" s="150"/>
      <c r="AM17" s="155"/>
      <c r="AN17" s="156"/>
      <c r="AO17" s="157"/>
      <c r="AP17" s="149" t="s">
        <v>41</v>
      </c>
      <c r="AQ17" s="150"/>
      <c r="AR17" s="149" t="s">
        <v>41</v>
      </c>
      <c r="AS17" s="150"/>
      <c r="AT17" s="155"/>
      <c r="AU17" s="156"/>
      <c r="AV17" s="157"/>
      <c r="AW17" s="149" t="s">
        <v>41</v>
      </c>
      <c r="AX17" s="150"/>
      <c r="AY17" s="149" t="s">
        <v>41</v>
      </c>
      <c r="AZ17" s="150"/>
      <c r="BA17" s="155"/>
      <c r="BB17" s="156"/>
      <c r="BC17" s="156"/>
      <c r="BD17" s="149" t="s">
        <v>41</v>
      </c>
      <c r="BE17" s="155"/>
      <c r="BF17" s="149" t="s">
        <v>41</v>
      </c>
      <c r="BG17" s="155"/>
      <c r="BH17" s="155"/>
      <c r="BI17" s="156"/>
      <c r="BJ17" s="157"/>
      <c r="BK17" s="149" t="s">
        <v>41</v>
      </c>
      <c r="BL17" s="155"/>
      <c r="BM17" s="149" t="s">
        <v>41</v>
      </c>
      <c r="BN17" s="155"/>
      <c r="BO17" s="155"/>
      <c r="BP17" s="156"/>
      <c r="BQ17" s="157"/>
      <c r="BR17" s="149" t="s">
        <v>41</v>
      </c>
      <c r="BS17" s="155"/>
      <c r="BT17" s="149" t="s">
        <v>41</v>
      </c>
      <c r="BU17" s="155"/>
      <c r="BV17" s="155"/>
      <c r="BW17" s="156"/>
      <c r="BX17" s="157"/>
      <c r="BY17" s="149" t="s">
        <v>41</v>
      </c>
      <c r="BZ17" s="155"/>
      <c r="CA17" s="149" t="s">
        <v>41</v>
      </c>
      <c r="CB17" s="155"/>
      <c r="CC17" s="155"/>
      <c r="CD17" s="156"/>
      <c r="CE17" s="156"/>
      <c r="CF17" s="149" t="s">
        <v>41</v>
      </c>
      <c r="CG17" s="155"/>
      <c r="CH17" s="149" t="s">
        <v>41</v>
      </c>
      <c r="CI17" s="155"/>
      <c r="CJ17" s="155"/>
      <c r="CK17" s="156"/>
      <c r="CL17" s="157"/>
      <c r="CM17" s="149" t="s">
        <v>41</v>
      </c>
      <c r="CN17" s="155"/>
      <c r="CO17" s="155"/>
      <c r="CP17" s="155"/>
      <c r="CQ17" s="155"/>
      <c r="CR17" s="156"/>
      <c r="CS17" s="157"/>
      <c r="CT17" s="149" t="s">
        <v>41</v>
      </c>
      <c r="CU17" s="155"/>
      <c r="CV17" s="149" t="s">
        <v>41</v>
      </c>
      <c r="CW17" s="155"/>
      <c r="CX17" s="155"/>
      <c r="CY17" s="149" t="s">
        <v>41</v>
      </c>
      <c r="CZ17" s="157"/>
      <c r="DA17" s="149" t="s">
        <v>41</v>
      </c>
      <c r="DB17" s="155"/>
      <c r="DC17" s="149" t="s">
        <v>41</v>
      </c>
      <c r="DD17" s="155"/>
      <c r="DE17" s="155"/>
      <c r="DF17" s="149" t="s">
        <v>41</v>
      </c>
      <c r="DG17" s="460"/>
      <c r="DH17" s="149" t="s">
        <v>41</v>
      </c>
      <c r="DI17" s="155"/>
      <c r="DJ17" s="149" t="s">
        <v>41</v>
      </c>
      <c r="DK17" s="155"/>
      <c r="DL17" s="155"/>
      <c r="DM17" s="156"/>
      <c r="DN17" s="157"/>
      <c r="DO17" s="149" t="s">
        <v>41</v>
      </c>
      <c r="DP17" s="155"/>
      <c r="DQ17" s="149" t="s">
        <v>41</v>
      </c>
      <c r="DR17" s="155"/>
      <c r="DS17" s="155"/>
      <c r="DT17" s="156"/>
      <c r="DU17" s="157"/>
      <c r="DV17" s="149" t="s">
        <v>41</v>
      </c>
      <c r="DW17" s="155"/>
      <c r="DX17" s="149" t="s">
        <v>41</v>
      </c>
      <c r="DY17" s="155"/>
      <c r="DZ17" s="155"/>
      <c r="EA17" s="156"/>
      <c r="EB17" s="157"/>
      <c r="EC17" s="149" t="s">
        <v>41</v>
      </c>
      <c r="ED17" s="155"/>
      <c r="EE17" s="149" t="s">
        <v>41</v>
      </c>
      <c r="EF17" s="155"/>
      <c r="EG17" s="155"/>
      <c r="EH17" s="156"/>
      <c r="EI17" s="156"/>
      <c r="EJ17" s="149" t="s">
        <v>41</v>
      </c>
      <c r="EK17" s="155"/>
      <c r="EL17" s="149" t="s">
        <v>41</v>
      </c>
      <c r="EM17" s="155"/>
      <c r="EN17" s="155"/>
      <c r="EO17" s="156"/>
      <c r="EP17" s="460"/>
      <c r="EQ17" s="149" t="s">
        <v>41</v>
      </c>
      <c r="ER17" s="155"/>
      <c r="ES17" s="149" t="s">
        <v>41</v>
      </c>
      <c r="ET17" s="155"/>
      <c r="EU17" s="155"/>
      <c r="EV17" s="156"/>
      <c r="EW17" s="460"/>
      <c r="EX17" s="149" t="s">
        <v>41</v>
      </c>
      <c r="EY17" s="155"/>
      <c r="EZ17" s="149" t="s">
        <v>41</v>
      </c>
      <c r="FA17" s="155"/>
      <c r="FB17" s="155"/>
      <c r="FC17" s="156"/>
      <c r="FD17" s="157"/>
      <c r="FE17" s="149" t="s">
        <v>41</v>
      </c>
      <c r="FF17" s="155"/>
      <c r="FG17" s="149" t="s">
        <v>41</v>
      </c>
      <c r="FH17" s="155"/>
      <c r="FI17" s="155"/>
      <c r="FJ17" s="156"/>
      <c r="FK17" s="156"/>
      <c r="FL17" s="149" t="s">
        <v>41</v>
      </c>
      <c r="FM17" s="155"/>
      <c r="FN17" s="149" t="s">
        <v>41</v>
      </c>
      <c r="FO17" s="155"/>
      <c r="FP17" s="155"/>
      <c r="FQ17" s="156"/>
      <c r="FR17" s="157"/>
      <c r="FS17" s="149" t="s">
        <v>41</v>
      </c>
      <c r="FT17" s="155"/>
      <c r="FU17" s="149" t="s">
        <v>41</v>
      </c>
      <c r="FV17" s="155"/>
      <c r="FW17" s="155"/>
      <c r="FX17" s="156"/>
      <c r="FY17" s="157"/>
      <c r="FZ17" s="149" t="s">
        <v>41</v>
      </c>
      <c r="GA17" s="155"/>
      <c r="GB17" s="149" t="s">
        <v>41</v>
      </c>
      <c r="GC17" s="155"/>
      <c r="GD17" s="155"/>
      <c r="GE17" s="156"/>
      <c r="GF17" s="157"/>
      <c r="GG17" s="158"/>
      <c r="GH17" s="155"/>
      <c r="GI17" s="149" t="s">
        <v>41</v>
      </c>
      <c r="GJ17" s="149" t="s">
        <v>41</v>
      </c>
      <c r="GK17" s="155"/>
      <c r="GL17" s="156"/>
      <c r="GM17" s="460"/>
      <c r="GN17" s="149" t="s">
        <v>41</v>
      </c>
      <c r="GO17" s="155"/>
      <c r="GP17" s="149" t="s">
        <v>41</v>
      </c>
      <c r="GQ17" s="155"/>
      <c r="GR17" s="155"/>
      <c r="GS17" s="156"/>
      <c r="GT17" s="157"/>
      <c r="GU17" s="149" t="s">
        <v>41</v>
      </c>
      <c r="GV17" s="155"/>
      <c r="GW17" s="149" t="s">
        <v>41</v>
      </c>
      <c r="GX17" s="155"/>
      <c r="GY17" s="155"/>
      <c r="GZ17" s="156"/>
      <c r="HA17" s="157"/>
      <c r="HB17" s="149" t="s">
        <v>41</v>
      </c>
      <c r="HC17" s="155"/>
      <c r="HD17" s="149" t="s">
        <v>41</v>
      </c>
      <c r="HE17" s="155"/>
      <c r="HF17" s="155"/>
      <c r="HG17" s="156"/>
      <c r="HH17" s="157"/>
      <c r="HI17" s="149" t="s">
        <v>41</v>
      </c>
      <c r="HJ17" s="155"/>
      <c r="HK17" s="149" t="s">
        <v>42</v>
      </c>
      <c r="HL17" s="155"/>
      <c r="HM17" s="155"/>
      <c r="HN17" s="156"/>
      <c r="HO17" s="157"/>
      <c r="HP17" s="149" t="s">
        <v>41</v>
      </c>
      <c r="HQ17" s="155"/>
      <c r="HR17" s="149" t="s">
        <v>41</v>
      </c>
      <c r="HS17" s="155"/>
      <c r="HT17" s="155"/>
      <c r="HU17" s="156"/>
      <c r="HV17" s="157"/>
      <c r="HW17" s="149" t="s">
        <v>41</v>
      </c>
      <c r="HX17" s="155"/>
      <c r="HY17" s="149" t="s">
        <v>41</v>
      </c>
      <c r="HZ17" s="155"/>
      <c r="IA17" s="155"/>
      <c r="IB17" s="156"/>
      <c r="IC17" s="460"/>
      <c r="ID17" s="149" t="s">
        <v>41</v>
      </c>
      <c r="IE17" s="155"/>
      <c r="IF17" s="149" t="s">
        <v>41</v>
      </c>
      <c r="IG17" s="155"/>
      <c r="IH17" s="155"/>
      <c r="II17" s="156"/>
      <c r="IJ17" s="157"/>
      <c r="IK17" s="149" t="s">
        <v>42</v>
      </c>
      <c r="IL17" s="155"/>
      <c r="IM17" s="149" t="s">
        <v>41</v>
      </c>
      <c r="IN17" s="155"/>
      <c r="IO17" s="155"/>
      <c r="IP17" s="156"/>
      <c r="IQ17" s="156"/>
      <c r="IR17" s="149" t="s">
        <v>41</v>
      </c>
      <c r="IS17" s="155"/>
      <c r="IT17" s="149" t="s">
        <v>41</v>
      </c>
      <c r="IU17" s="155"/>
      <c r="IV17" s="155"/>
      <c r="IW17" s="156"/>
      <c r="IX17" s="157"/>
      <c r="IY17" s="149" t="s">
        <v>41</v>
      </c>
      <c r="IZ17" s="155"/>
      <c r="JA17" s="149" t="s">
        <v>41</v>
      </c>
      <c r="JB17" s="155"/>
      <c r="JC17" s="155"/>
      <c r="JD17" s="156"/>
      <c r="JE17" s="157"/>
      <c r="JF17" s="154"/>
      <c r="JG17" s="155"/>
      <c r="JH17" s="149" t="s">
        <v>41</v>
      </c>
      <c r="JI17" s="149" t="s">
        <v>41</v>
      </c>
      <c r="JJ17" s="155"/>
      <c r="JK17" s="156"/>
      <c r="JL17" s="157"/>
      <c r="JM17" s="149" t="s">
        <v>41</v>
      </c>
      <c r="JN17" s="454"/>
      <c r="JO17" s="149" t="s">
        <v>41</v>
      </c>
      <c r="JP17" s="454"/>
      <c r="JQ17" s="454"/>
      <c r="JR17" s="156"/>
      <c r="JS17" s="460"/>
      <c r="JT17" s="149" t="s">
        <v>41</v>
      </c>
      <c r="JU17" s="454"/>
      <c r="JV17" s="149" t="s">
        <v>41</v>
      </c>
      <c r="JW17" s="454"/>
      <c r="JX17" s="454"/>
      <c r="JY17" s="156"/>
      <c r="JZ17" s="455"/>
      <c r="KA17" s="453"/>
      <c r="KB17" s="454"/>
      <c r="KC17" s="454"/>
      <c r="KD17" s="454"/>
      <c r="KE17" s="454"/>
      <c r="KF17" s="156"/>
      <c r="KG17" s="455"/>
      <c r="KH17" s="158"/>
      <c r="KI17" s="454"/>
      <c r="KJ17" s="454"/>
      <c r="KK17" s="454"/>
      <c r="KL17" s="454"/>
      <c r="KM17" s="156"/>
      <c r="KN17" s="156"/>
      <c r="KO17" s="164">
        <f t="shared" si="0"/>
        <v>78</v>
      </c>
      <c r="KP17" s="142">
        <f t="shared" si="1"/>
        <v>2</v>
      </c>
      <c r="KQ17" s="142" t="str">
        <f t="shared" si="2"/>
        <v/>
      </c>
      <c r="KR17" s="142" t="str">
        <f t="shared" si="3"/>
        <v/>
      </c>
      <c r="KS17" s="165">
        <f t="shared" si="4"/>
        <v>97.5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5">
        <f>IF(นักเรียน!C17="","",นักเรียน!C17)</f>
        <v>3169</v>
      </c>
      <c r="D18" s="495" t="str">
        <f>IF(นักเรียน!D17="","",นักเรียน!D17)</f>
        <v>1369900698768</v>
      </c>
      <c r="E18" s="291" t="str">
        <f>IF(นักเรียน!E17="","",นักเรียน!E17)</f>
        <v>เด็กหญิงธนาภา  คะมาปะเต</v>
      </c>
      <c r="F18" s="142">
        <f>IF(นักเรียน!E17="","",นักเรียน!B17)</f>
        <v>12</v>
      </c>
      <c r="G18" s="149" t="s">
        <v>41</v>
      </c>
      <c r="H18" s="155"/>
      <c r="I18" s="149" t="s">
        <v>41</v>
      </c>
      <c r="J18" s="150"/>
      <c r="K18" s="155"/>
      <c r="L18" s="156"/>
      <c r="M18" s="156"/>
      <c r="N18" s="149" t="s">
        <v>41</v>
      </c>
      <c r="O18" s="150"/>
      <c r="P18" s="149" t="s">
        <v>41</v>
      </c>
      <c r="Q18" s="150"/>
      <c r="R18" s="155"/>
      <c r="S18" s="156"/>
      <c r="T18" s="157"/>
      <c r="U18" s="154"/>
      <c r="V18" s="150"/>
      <c r="W18" s="149" t="s">
        <v>41</v>
      </c>
      <c r="X18" s="150"/>
      <c r="Y18" s="155"/>
      <c r="Z18" s="156"/>
      <c r="AA18" s="157"/>
      <c r="AB18" s="149" t="s">
        <v>41</v>
      </c>
      <c r="AC18" s="150"/>
      <c r="AD18" s="149" t="s">
        <v>41</v>
      </c>
      <c r="AE18" s="150"/>
      <c r="AF18" s="155"/>
      <c r="AG18" s="156"/>
      <c r="AH18" s="157"/>
      <c r="AI18" s="149" t="s">
        <v>41</v>
      </c>
      <c r="AJ18" s="150"/>
      <c r="AK18" s="149" t="s">
        <v>41</v>
      </c>
      <c r="AL18" s="150"/>
      <c r="AM18" s="155"/>
      <c r="AN18" s="156"/>
      <c r="AO18" s="157"/>
      <c r="AP18" s="149" t="s">
        <v>41</v>
      </c>
      <c r="AQ18" s="150"/>
      <c r="AR18" s="149" t="s">
        <v>41</v>
      </c>
      <c r="AS18" s="150"/>
      <c r="AT18" s="155"/>
      <c r="AU18" s="156"/>
      <c r="AV18" s="157"/>
      <c r="AW18" s="149" t="s">
        <v>41</v>
      </c>
      <c r="AX18" s="150"/>
      <c r="AY18" s="149" t="s">
        <v>41</v>
      </c>
      <c r="AZ18" s="150"/>
      <c r="BA18" s="155"/>
      <c r="BB18" s="156"/>
      <c r="BC18" s="156"/>
      <c r="BD18" s="149" t="s">
        <v>41</v>
      </c>
      <c r="BE18" s="155"/>
      <c r="BF18" s="149" t="s">
        <v>41</v>
      </c>
      <c r="BG18" s="155"/>
      <c r="BH18" s="155"/>
      <c r="BI18" s="156"/>
      <c r="BJ18" s="157"/>
      <c r="BK18" s="149" t="s">
        <v>41</v>
      </c>
      <c r="BL18" s="155"/>
      <c r="BM18" s="149" t="s">
        <v>41</v>
      </c>
      <c r="BN18" s="155"/>
      <c r="BO18" s="155"/>
      <c r="BP18" s="156"/>
      <c r="BQ18" s="157"/>
      <c r="BR18" s="149" t="s">
        <v>41</v>
      </c>
      <c r="BS18" s="155"/>
      <c r="BT18" s="149" t="s">
        <v>41</v>
      </c>
      <c r="BU18" s="155"/>
      <c r="BV18" s="155"/>
      <c r="BW18" s="156"/>
      <c r="BX18" s="157"/>
      <c r="BY18" s="149" t="s">
        <v>41</v>
      </c>
      <c r="BZ18" s="155"/>
      <c r="CA18" s="149" t="s">
        <v>41</v>
      </c>
      <c r="CB18" s="155"/>
      <c r="CC18" s="155"/>
      <c r="CD18" s="156"/>
      <c r="CE18" s="156"/>
      <c r="CF18" s="149" t="s">
        <v>41</v>
      </c>
      <c r="CG18" s="155"/>
      <c r="CH18" s="149" t="s">
        <v>41</v>
      </c>
      <c r="CI18" s="155"/>
      <c r="CJ18" s="155"/>
      <c r="CK18" s="156"/>
      <c r="CL18" s="157"/>
      <c r="CM18" s="149" t="s">
        <v>41</v>
      </c>
      <c r="CN18" s="155"/>
      <c r="CO18" s="155"/>
      <c r="CP18" s="155"/>
      <c r="CQ18" s="155"/>
      <c r="CR18" s="156"/>
      <c r="CS18" s="157"/>
      <c r="CT18" s="149" t="s">
        <v>41</v>
      </c>
      <c r="CU18" s="155"/>
      <c r="CV18" s="149" t="s">
        <v>41</v>
      </c>
      <c r="CW18" s="155"/>
      <c r="CX18" s="155"/>
      <c r="CY18" s="149" t="s">
        <v>41</v>
      </c>
      <c r="CZ18" s="157"/>
      <c r="DA18" s="149" t="s">
        <v>41</v>
      </c>
      <c r="DB18" s="155"/>
      <c r="DC18" s="149" t="s">
        <v>41</v>
      </c>
      <c r="DD18" s="155"/>
      <c r="DE18" s="155"/>
      <c r="DF18" s="149" t="s">
        <v>41</v>
      </c>
      <c r="DG18" s="460"/>
      <c r="DH18" s="149" t="s">
        <v>41</v>
      </c>
      <c r="DI18" s="155"/>
      <c r="DJ18" s="149" t="s">
        <v>41</v>
      </c>
      <c r="DK18" s="155"/>
      <c r="DL18" s="155"/>
      <c r="DM18" s="156"/>
      <c r="DN18" s="157"/>
      <c r="DO18" s="149" t="s">
        <v>41</v>
      </c>
      <c r="DP18" s="155"/>
      <c r="DQ18" s="149" t="s">
        <v>41</v>
      </c>
      <c r="DR18" s="155"/>
      <c r="DS18" s="155"/>
      <c r="DT18" s="156"/>
      <c r="DU18" s="157"/>
      <c r="DV18" s="149" t="s">
        <v>41</v>
      </c>
      <c r="DW18" s="155"/>
      <c r="DX18" s="149" t="s">
        <v>41</v>
      </c>
      <c r="DY18" s="155"/>
      <c r="DZ18" s="155"/>
      <c r="EA18" s="156"/>
      <c r="EB18" s="157"/>
      <c r="EC18" s="149" t="s">
        <v>41</v>
      </c>
      <c r="ED18" s="155"/>
      <c r="EE18" s="149" t="s">
        <v>41</v>
      </c>
      <c r="EF18" s="155"/>
      <c r="EG18" s="155"/>
      <c r="EH18" s="156"/>
      <c r="EI18" s="156"/>
      <c r="EJ18" s="149" t="s">
        <v>41</v>
      </c>
      <c r="EK18" s="155"/>
      <c r="EL18" s="149" t="s">
        <v>41</v>
      </c>
      <c r="EM18" s="155"/>
      <c r="EN18" s="155"/>
      <c r="EO18" s="156"/>
      <c r="EP18" s="460"/>
      <c r="EQ18" s="149" t="s">
        <v>41</v>
      </c>
      <c r="ER18" s="155"/>
      <c r="ES18" s="149" t="s">
        <v>41</v>
      </c>
      <c r="ET18" s="155"/>
      <c r="EU18" s="155"/>
      <c r="EV18" s="156"/>
      <c r="EW18" s="460"/>
      <c r="EX18" s="149" t="s">
        <v>41</v>
      </c>
      <c r="EY18" s="155"/>
      <c r="EZ18" s="149" t="s">
        <v>41</v>
      </c>
      <c r="FA18" s="155"/>
      <c r="FB18" s="155"/>
      <c r="FC18" s="156"/>
      <c r="FD18" s="157"/>
      <c r="FE18" s="149" t="s">
        <v>41</v>
      </c>
      <c r="FF18" s="155"/>
      <c r="FG18" s="149" t="s">
        <v>41</v>
      </c>
      <c r="FH18" s="155"/>
      <c r="FI18" s="155"/>
      <c r="FJ18" s="156"/>
      <c r="FK18" s="156"/>
      <c r="FL18" s="149" t="s">
        <v>41</v>
      </c>
      <c r="FM18" s="155"/>
      <c r="FN18" s="149" t="s">
        <v>41</v>
      </c>
      <c r="FO18" s="155"/>
      <c r="FP18" s="155"/>
      <c r="FQ18" s="156"/>
      <c r="FR18" s="157"/>
      <c r="FS18" s="149" t="s">
        <v>41</v>
      </c>
      <c r="FT18" s="155"/>
      <c r="FU18" s="149" t="s">
        <v>41</v>
      </c>
      <c r="FV18" s="155"/>
      <c r="FW18" s="155"/>
      <c r="FX18" s="156"/>
      <c r="FY18" s="157"/>
      <c r="FZ18" s="149" t="s">
        <v>41</v>
      </c>
      <c r="GA18" s="155"/>
      <c r="GB18" s="149" t="s">
        <v>41</v>
      </c>
      <c r="GC18" s="155"/>
      <c r="GD18" s="155"/>
      <c r="GE18" s="156"/>
      <c r="GF18" s="157"/>
      <c r="GG18" s="158"/>
      <c r="GH18" s="155"/>
      <c r="GI18" s="149" t="s">
        <v>41</v>
      </c>
      <c r="GJ18" s="149" t="s">
        <v>41</v>
      </c>
      <c r="GK18" s="155"/>
      <c r="GL18" s="156"/>
      <c r="GM18" s="460"/>
      <c r="GN18" s="149" t="s">
        <v>41</v>
      </c>
      <c r="GO18" s="155"/>
      <c r="GP18" s="149" t="s">
        <v>41</v>
      </c>
      <c r="GQ18" s="155"/>
      <c r="GR18" s="155"/>
      <c r="GS18" s="156"/>
      <c r="GT18" s="157"/>
      <c r="GU18" s="149" t="s">
        <v>41</v>
      </c>
      <c r="GV18" s="155"/>
      <c r="GW18" s="149" t="s">
        <v>41</v>
      </c>
      <c r="GX18" s="155"/>
      <c r="GY18" s="155"/>
      <c r="GZ18" s="156"/>
      <c r="HA18" s="157"/>
      <c r="HB18" s="149" t="s">
        <v>41</v>
      </c>
      <c r="HC18" s="155"/>
      <c r="HD18" s="149" t="s">
        <v>41</v>
      </c>
      <c r="HE18" s="155"/>
      <c r="HF18" s="155"/>
      <c r="HG18" s="156"/>
      <c r="HH18" s="157"/>
      <c r="HI18" s="149" t="s">
        <v>41</v>
      </c>
      <c r="HJ18" s="155"/>
      <c r="HK18" s="149" t="s">
        <v>41</v>
      </c>
      <c r="HL18" s="155"/>
      <c r="HM18" s="155"/>
      <c r="HN18" s="156"/>
      <c r="HO18" s="157"/>
      <c r="HP18" s="149" t="s">
        <v>41</v>
      </c>
      <c r="HQ18" s="155"/>
      <c r="HR18" s="149" t="s">
        <v>41</v>
      </c>
      <c r="HS18" s="155"/>
      <c r="HT18" s="155"/>
      <c r="HU18" s="156"/>
      <c r="HV18" s="157"/>
      <c r="HW18" s="149" t="s">
        <v>41</v>
      </c>
      <c r="HX18" s="155"/>
      <c r="HY18" s="149" t="s">
        <v>41</v>
      </c>
      <c r="HZ18" s="155"/>
      <c r="IA18" s="155"/>
      <c r="IB18" s="156"/>
      <c r="IC18" s="460"/>
      <c r="ID18" s="149" t="s">
        <v>41</v>
      </c>
      <c r="IE18" s="155"/>
      <c r="IF18" s="149" t="s">
        <v>41</v>
      </c>
      <c r="IG18" s="155"/>
      <c r="IH18" s="155"/>
      <c r="II18" s="156"/>
      <c r="IJ18" s="157"/>
      <c r="IK18" s="149" t="s">
        <v>41</v>
      </c>
      <c r="IL18" s="155"/>
      <c r="IM18" s="149" t="s">
        <v>41</v>
      </c>
      <c r="IN18" s="155"/>
      <c r="IO18" s="155"/>
      <c r="IP18" s="156"/>
      <c r="IQ18" s="156"/>
      <c r="IR18" s="149" t="s">
        <v>41</v>
      </c>
      <c r="IS18" s="155"/>
      <c r="IT18" s="149" t="s">
        <v>41</v>
      </c>
      <c r="IU18" s="155"/>
      <c r="IV18" s="155"/>
      <c r="IW18" s="156"/>
      <c r="IX18" s="157"/>
      <c r="IY18" s="149" t="s">
        <v>41</v>
      </c>
      <c r="IZ18" s="155"/>
      <c r="JA18" s="149" t="s">
        <v>41</v>
      </c>
      <c r="JB18" s="155"/>
      <c r="JC18" s="155"/>
      <c r="JD18" s="156"/>
      <c r="JE18" s="157"/>
      <c r="JF18" s="154"/>
      <c r="JG18" s="155"/>
      <c r="JH18" s="149" t="s">
        <v>41</v>
      </c>
      <c r="JI18" s="149" t="s">
        <v>41</v>
      </c>
      <c r="JJ18" s="155"/>
      <c r="JK18" s="156"/>
      <c r="JL18" s="157"/>
      <c r="JM18" s="149" t="s">
        <v>41</v>
      </c>
      <c r="JN18" s="454"/>
      <c r="JO18" s="149" t="s">
        <v>41</v>
      </c>
      <c r="JP18" s="454"/>
      <c r="JQ18" s="454"/>
      <c r="JR18" s="156"/>
      <c r="JS18" s="460"/>
      <c r="JT18" s="149" t="s">
        <v>41</v>
      </c>
      <c r="JU18" s="454"/>
      <c r="JV18" s="149" t="s">
        <v>41</v>
      </c>
      <c r="JW18" s="454"/>
      <c r="JX18" s="454"/>
      <c r="JY18" s="156"/>
      <c r="JZ18" s="455"/>
      <c r="KA18" s="453"/>
      <c r="KB18" s="454"/>
      <c r="KC18" s="454"/>
      <c r="KD18" s="454"/>
      <c r="KE18" s="454"/>
      <c r="KF18" s="156"/>
      <c r="KG18" s="455"/>
      <c r="KH18" s="158"/>
      <c r="KI18" s="454"/>
      <c r="KJ18" s="454"/>
      <c r="KK18" s="454"/>
      <c r="KL18" s="454"/>
      <c r="KM18" s="156"/>
      <c r="KN18" s="156"/>
      <c r="KO18" s="164">
        <f t="shared" si="0"/>
        <v>80</v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>
        <f t="shared" si="4"/>
        <v>100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5">
        <f>IF(นักเรียน!C18="","",นักเรียน!C18)</f>
        <v>3170</v>
      </c>
      <c r="D19" s="495" t="str">
        <f>IF(นักเรียน!D18="","",นักเรียน!D18)</f>
        <v>1302301069945</v>
      </c>
      <c r="E19" s="291" t="str">
        <f>IF(นักเรียน!E18="","",นักเรียน!E18)</f>
        <v>เด็กหญิงนภสร  ใจหาญ</v>
      </c>
      <c r="F19" s="142">
        <f>IF(นักเรียน!E18="","",นักเรียน!B18)</f>
        <v>13</v>
      </c>
      <c r="G19" s="149" t="s">
        <v>41</v>
      </c>
      <c r="H19" s="155"/>
      <c r="I19" s="149" t="s">
        <v>41</v>
      </c>
      <c r="J19" s="150"/>
      <c r="K19" s="155"/>
      <c r="L19" s="156"/>
      <c r="M19" s="156"/>
      <c r="N19" s="149" t="s">
        <v>41</v>
      </c>
      <c r="O19" s="150"/>
      <c r="P19" s="149" t="s">
        <v>41</v>
      </c>
      <c r="Q19" s="150"/>
      <c r="R19" s="155"/>
      <c r="S19" s="156"/>
      <c r="T19" s="157"/>
      <c r="U19" s="154"/>
      <c r="V19" s="150"/>
      <c r="W19" s="149" t="s">
        <v>41</v>
      </c>
      <c r="X19" s="150"/>
      <c r="Y19" s="155"/>
      <c r="Z19" s="156"/>
      <c r="AA19" s="157"/>
      <c r="AB19" s="149" t="s">
        <v>41</v>
      </c>
      <c r="AC19" s="150"/>
      <c r="AD19" s="149" t="s">
        <v>41</v>
      </c>
      <c r="AE19" s="150"/>
      <c r="AF19" s="155"/>
      <c r="AG19" s="156"/>
      <c r="AH19" s="157"/>
      <c r="AI19" s="149" t="s">
        <v>41</v>
      </c>
      <c r="AJ19" s="150"/>
      <c r="AK19" s="149" t="s">
        <v>41</v>
      </c>
      <c r="AL19" s="150"/>
      <c r="AM19" s="155"/>
      <c r="AN19" s="156"/>
      <c r="AO19" s="157"/>
      <c r="AP19" s="149" t="s">
        <v>41</v>
      </c>
      <c r="AQ19" s="150"/>
      <c r="AR19" s="149" t="s">
        <v>41</v>
      </c>
      <c r="AS19" s="150"/>
      <c r="AT19" s="155"/>
      <c r="AU19" s="156"/>
      <c r="AV19" s="157"/>
      <c r="AW19" s="149" t="s">
        <v>41</v>
      </c>
      <c r="AX19" s="150"/>
      <c r="AY19" s="149" t="s">
        <v>41</v>
      </c>
      <c r="AZ19" s="150"/>
      <c r="BA19" s="155"/>
      <c r="BB19" s="156"/>
      <c r="BC19" s="156"/>
      <c r="BD19" s="149" t="s">
        <v>41</v>
      </c>
      <c r="BE19" s="155"/>
      <c r="BF19" s="149" t="s">
        <v>41</v>
      </c>
      <c r="BG19" s="155"/>
      <c r="BH19" s="155"/>
      <c r="BI19" s="156"/>
      <c r="BJ19" s="157"/>
      <c r="BK19" s="149" t="s">
        <v>44</v>
      </c>
      <c r="BL19" s="155"/>
      <c r="BM19" s="149" t="s">
        <v>41</v>
      </c>
      <c r="BN19" s="155"/>
      <c r="BO19" s="155"/>
      <c r="BP19" s="156"/>
      <c r="BQ19" s="157"/>
      <c r="BR19" s="149" t="s">
        <v>41</v>
      </c>
      <c r="BS19" s="155"/>
      <c r="BT19" s="149" t="s">
        <v>41</v>
      </c>
      <c r="BU19" s="155"/>
      <c r="BV19" s="155"/>
      <c r="BW19" s="156"/>
      <c r="BX19" s="157"/>
      <c r="BY19" s="149" t="s">
        <v>41</v>
      </c>
      <c r="BZ19" s="155"/>
      <c r="CA19" s="149" t="s">
        <v>41</v>
      </c>
      <c r="CB19" s="155"/>
      <c r="CC19" s="155"/>
      <c r="CD19" s="156"/>
      <c r="CE19" s="156"/>
      <c r="CF19" s="149" t="s">
        <v>41</v>
      </c>
      <c r="CG19" s="155"/>
      <c r="CH19" s="149" t="s">
        <v>41</v>
      </c>
      <c r="CI19" s="155"/>
      <c r="CJ19" s="155"/>
      <c r="CK19" s="156"/>
      <c r="CL19" s="157"/>
      <c r="CM19" s="149" t="s">
        <v>41</v>
      </c>
      <c r="CN19" s="155"/>
      <c r="CO19" s="155"/>
      <c r="CP19" s="155"/>
      <c r="CQ19" s="155"/>
      <c r="CR19" s="156"/>
      <c r="CS19" s="157"/>
      <c r="CT19" s="149" t="s">
        <v>41</v>
      </c>
      <c r="CU19" s="155"/>
      <c r="CV19" s="149" t="s">
        <v>41</v>
      </c>
      <c r="CW19" s="155"/>
      <c r="CX19" s="155"/>
      <c r="CY19" s="149" t="s">
        <v>41</v>
      </c>
      <c r="CZ19" s="157"/>
      <c r="DA19" s="149" t="s">
        <v>41</v>
      </c>
      <c r="DB19" s="155"/>
      <c r="DC19" s="149" t="s">
        <v>41</v>
      </c>
      <c r="DD19" s="155"/>
      <c r="DE19" s="155"/>
      <c r="DF19" s="149" t="s">
        <v>41</v>
      </c>
      <c r="DG19" s="460"/>
      <c r="DH19" s="149" t="s">
        <v>41</v>
      </c>
      <c r="DI19" s="155"/>
      <c r="DJ19" s="149" t="s">
        <v>41</v>
      </c>
      <c r="DK19" s="155"/>
      <c r="DL19" s="155"/>
      <c r="DM19" s="156"/>
      <c r="DN19" s="157"/>
      <c r="DO19" s="149" t="s">
        <v>41</v>
      </c>
      <c r="DP19" s="155"/>
      <c r="DQ19" s="149" t="s">
        <v>41</v>
      </c>
      <c r="DR19" s="155"/>
      <c r="DS19" s="155"/>
      <c r="DT19" s="156"/>
      <c r="DU19" s="157"/>
      <c r="DV19" s="149" t="s">
        <v>41</v>
      </c>
      <c r="DW19" s="155"/>
      <c r="DX19" s="149" t="s">
        <v>41</v>
      </c>
      <c r="DY19" s="155"/>
      <c r="DZ19" s="155"/>
      <c r="EA19" s="156"/>
      <c r="EB19" s="157"/>
      <c r="EC19" s="149" t="s">
        <v>41</v>
      </c>
      <c r="ED19" s="155"/>
      <c r="EE19" s="149" t="s">
        <v>41</v>
      </c>
      <c r="EF19" s="155"/>
      <c r="EG19" s="155"/>
      <c r="EH19" s="156"/>
      <c r="EI19" s="156"/>
      <c r="EJ19" s="149" t="s">
        <v>41</v>
      </c>
      <c r="EK19" s="155"/>
      <c r="EL19" s="149" t="s">
        <v>41</v>
      </c>
      <c r="EM19" s="155"/>
      <c r="EN19" s="155"/>
      <c r="EO19" s="156"/>
      <c r="EP19" s="460"/>
      <c r="EQ19" s="149" t="s">
        <v>41</v>
      </c>
      <c r="ER19" s="155"/>
      <c r="ES19" s="149" t="s">
        <v>41</v>
      </c>
      <c r="ET19" s="155"/>
      <c r="EU19" s="155"/>
      <c r="EV19" s="156"/>
      <c r="EW19" s="460"/>
      <c r="EX19" s="149" t="s">
        <v>41</v>
      </c>
      <c r="EY19" s="155"/>
      <c r="EZ19" s="149" t="s">
        <v>41</v>
      </c>
      <c r="FA19" s="155"/>
      <c r="FB19" s="155"/>
      <c r="FC19" s="156"/>
      <c r="FD19" s="157"/>
      <c r="FE19" s="149" t="s">
        <v>41</v>
      </c>
      <c r="FF19" s="155"/>
      <c r="FG19" s="149" t="s">
        <v>41</v>
      </c>
      <c r="FH19" s="155"/>
      <c r="FI19" s="155"/>
      <c r="FJ19" s="156"/>
      <c r="FK19" s="156"/>
      <c r="FL19" s="149" t="s">
        <v>41</v>
      </c>
      <c r="FM19" s="155"/>
      <c r="FN19" s="149" t="s">
        <v>41</v>
      </c>
      <c r="FO19" s="155"/>
      <c r="FP19" s="155"/>
      <c r="FQ19" s="156"/>
      <c r="FR19" s="157"/>
      <c r="FS19" s="149" t="s">
        <v>41</v>
      </c>
      <c r="FT19" s="155"/>
      <c r="FU19" s="149" t="s">
        <v>41</v>
      </c>
      <c r="FV19" s="155"/>
      <c r="FW19" s="155"/>
      <c r="FX19" s="156"/>
      <c r="FY19" s="157"/>
      <c r="FZ19" s="149" t="s">
        <v>41</v>
      </c>
      <c r="GA19" s="155"/>
      <c r="GB19" s="149" t="s">
        <v>41</v>
      </c>
      <c r="GC19" s="155"/>
      <c r="GD19" s="155"/>
      <c r="GE19" s="156"/>
      <c r="GF19" s="157"/>
      <c r="GG19" s="158"/>
      <c r="GH19" s="155"/>
      <c r="GI19" s="149" t="s">
        <v>41</v>
      </c>
      <c r="GJ19" s="149" t="s">
        <v>41</v>
      </c>
      <c r="GK19" s="155"/>
      <c r="GL19" s="156"/>
      <c r="GM19" s="460"/>
      <c r="GN19" s="149" t="s">
        <v>41</v>
      </c>
      <c r="GO19" s="155"/>
      <c r="GP19" s="149" t="s">
        <v>41</v>
      </c>
      <c r="GQ19" s="155"/>
      <c r="GR19" s="155"/>
      <c r="GS19" s="156"/>
      <c r="GT19" s="157"/>
      <c r="GU19" s="149" t="s">
        <v>41</v>
      </c>
      <c r="GV19" s="155"/>
      <c r="GW19" s="149" t="s">
        <v>41</v>
      </c>
      <c r="GX19" s="155"/>
      <c r="GY19" s="155"/>
      <c r="GZ19" s="156"/>
      <c r="HA19" s="157"/>
      <c r="HB19" s="149" t="s">
        <v>41</v>
      </c>
      <c r="HC19" s="155"/>
      <c r="HD19" s="149" t="s">
        <v>41</v>
      </c>
      <c r="HE19" s="155"/>
      <c r="HF19" s="155"/>
      <c r="HG19" s="156"/>
      <c r="HH19" s="157"/>
      <c r="HI19" s="149" t="s">
        <v>41</v>
      </c>
      <c r="HJ19" s="155"/>
      <c r="HK19" s="149" t="s">
        <v>41</v>
      </c>
      <c r="HL19" s="155"/>
      <c r="HM19" s="155"/>
      <c r="HN19" s="156"/>
      <c r="HO19" s="157"/>
      <c r="HP19" s="149" t="s">
        <v>41</v>
      </c>
      <c r="HQ19" s="155"/>
      <c r="HR19" s="149" t="s">
        <v>41</v>
      </c>
      <c r="HS19" s="155"/>
      <c r="HT19" s="155"/>
      <c r="HU19" s="156"/>
      <c r="HV19" s="157"/>
      <c r="HW19" s="149" t="s">
        <v>41</v>
      </c>
      <c r="HX19" s="155"/>
      <c r="HY19" s="149" t="s">
        <v>41</v>
      </c>
      <c r="HZ19" s="155"/>
      <c r="IA19" s="155"/>
      <c r="IB19" s="156"/>
      <c r="IC19" s="460"/>
      <c r="ID19" s="149" t="s">
        <v>41</v>
      </c>
      <c r="IE19" s="155"/>
      <c r="IF19" s="149" t="s">
        <v>41</v>
      </c>
      <c r="IG19" s="155"/>
      <c r="IH19" s="155"/>
      <c r="II19" s="156"/>
      <c r="IJ19" s="157"/>
      <c r="IK19" s="149" t="s">
        <v>41</v>
      </c>
      <c r="IL19" s="155"/>
      <c r="IM19" s="149" t="s">
        <v>41</v>
      </c>
      <c r="IN19" s="155"/>
      <c r="IO19" s="155"/>
      <c r="IP19" s="156"/>
      <c r="IQ19" s="156"/>
      <c r="IR19" s="149" t="s">
        <v>41</v>
      </c>
      <c r="IS19" s="155"/>
      <c r="IT19" s="149" t="s">
        <v>41</v>
      </c>
      <c r="IU19" s="155"/>
      <c r="IV19" s="155"/>
      <c r="IW19" s="156"/>
      <c r="IX19" s="157"/>
      <c r="IY19" s="149" t="s">
        <v>41</v>
      </c>
      <c r="IZ19" s="155"/>
      <c r="JA19" s="149" t="s">
        <v>41</v>
      </c>
      <c r="JB19" s="155"/>
      <c r="JC19" s="155"/>
      <c r="JD19" s="156"/>
      <c r="JE19" s="157"/>
      <c r="JF19" s="154"/>
      <c r="JG19" s="155"/>
      <c r="JH19" s="149" t="s">
        <v>41</v>
      </c>
      <c r="JI19" s="149" t="s">
        <v>41</v>
      </c>
      <c r="JJ19" s="155"/>
      <c r="JK19" s="156"/>
      <c r="JL19" s="157"/>
      <c r="JM19" s="149" t="s">
        <v>41</v>
      </c>
      <c r="JN19" s="454"/>
      <c r="JO19" s="149" t="s">
        <v>41</v>
      </c>
      <c r="JP19" s="454"/>
      <c r="JQ19" s="454"/>
      <c r="JR19" s="156"/>
      <c r="JS19" s="460"/>
      <c r="JT19" s="149" t="s">
        <v>41</v>
      </c>
      <c r="JU19" s="454"/>
      <c r="JV19" s="149" t="s">
        <v>41</v>
      </c>
      <c r="JW19" s="454"/>
      <c r="JX19" s="454"/>
      <c r="JY19" s="156"/>
      <c r="JZ19" s="455"/>
      <c r="KA19" s="453"/>
      <c r="KB19" s="454"/>
      <c r="KC19" s="454"/>
      <c r="KD19" s="454"/>
      <c r="KE19" s="454"/>
      <c r="KF19" s="156"/>
      <c r="KG19" s="455"/>
      <c r="KH19" s="158"/>
      <c r="KI19" s="454"/>
      <c r="KJ19" s="454"/>
      <c r="KK19" s="454"/>
      <c r="KL19" s="454"/>
      <c r="KM19" s="156"/>
      <c r="KN19" s="156"/>
      <c r="KO19" s="164">
        <f t="shared" si="0"/>
        <v>79</v>
      </c>
      <c r="KP19" s="142" t="str">
        <f t="shared" si="1"/>
        <v/>
      </c>
      <c r="KQ19" s="142" t="str">
        <f t="shared" si="2"/>
        <v/>
      </c>
      <c r="KR19" s="142">
        <f t="shared" si="3"/>
        <v>1</v>
      </c>
      <c r="KS19" s="165">
        <f t="shared" si="4"/>
        <v>98.75</v>
      </c>
      <c r="KT19" s="166"/>
      <c r="KU19" s="114"/>
      <c r="KV19" s="114"/>
      <c r="KW19" s="114"/>
      <c r="KX19" s="114"/>
    </row>
    <row r="20" spans="1:310" ht="15.75" customHeight="1" thickBot="1">
      <c r="A20" s="114"/>
      <c r="B20" s="142">
        <v>14</v>
      </c>
      <c r="C20" s="495">
        <f>IF(นักเรียน!C19="","",นักเรียน!C19)</f>
        <v>3171</v>
      </c>
      <c r="D20" s="495" t="str">
        <f>IF(นักเรียน!D19="","",นักเรียน!D19)</f>
        <v>1302301070099</v>
      </c>
      <c r="E20" s="291" t="str">
        <f>IF(นักเรียน!E19="","",นักเรียน!E19)</f>
        <v>เด็กหญิงภัคจิรา  ไชยโชค</v>
      </c>
      <c r="F20" s="142">
        <f>IF(นักเรียน!E19="","",นักเรียน!B19)</f>
        <v>14</v>
      </c>
      <c r="G20" s="149" t="s">
        <v>41</v>
      </c>
      <c r="H20" s="155"/>
      <c r="I20" s="149" t="s">
        <v>41</v>
      </c>
      <c r="J20" s="150"/>
      <c r="K20" s="155"/>
      <c r="L20" s="156"/>
      <c r="M20" s="156"/>
      <c r="N20" s="149" t="s">
        <v>41</v>
      </c>
      <c r="O20" s="150"/>
      <c r="P20" s="149" t="s">
        <v>41</v>
      </c>
      <c r="Q20" s="150"/>
      <c r="R20" s="155"/>
      <c r="S20" s="156"/>
      <c r="T20" s="157"/>
      <c r="U20" s="154"/>
      <c r="V20" s="150"/>
      <c r="W20" s="149" t="s">
        <v>41</v>
      </c>
      <c r="X20" s="150"/>
      <c r="Y20" s="155"/>
      <c r="Z20" s="156"/>
      <c r="AA20" s="157"/>
      <c r="AB20" s="149" t="s">
        <v>41</v>
      </c>
      <c r="AC20" s="150"/>
      <c r="AD20" s="149" t="s">
        <v>41</v>
      </c>
      <c r="AE20" s="150"/>
      <c r="AF20" s="155"/>
      <c r="AG20" s="156"/>
      <c r="AH20" s="157"/>
      <c r="AI20" s="149" t="s">
        <v>41</v>
      </c>
      <c r="AJ20" s="150"/>
      <c r="AK20" s="149" t="s">
        <v>41</v>
      </c>
      <c r="AL20" s="150"/>
      <c r="AM20" s="155"/>
      <c r="AN20" s="156"/>
      <c r="AO20" s="157"/>
      <c r="AP20" s="149" t="s">
        <v>41</v>
      </c>
      <c r="AQ20" s="150"/>
      <c r="AR20" s="149" t="s">
        <v>41</v>
      </c>
      <c r="AS20" s="150"/>
      <c r="AT20" s="155"/>
      <c r="AU20" s="156"/>
      <c r="AV20" s="157"/>
      <c r="AW20" s="149" t="s">
        <v>41</v>
      </c>
      <c r="AX20" s="150"/>
      <c r="AY20" s="149" t="s">
        <v>41</v>
      </c>
      <c r="AZ20" s="150"/>
      <c r="BA20" s="155"/>
      <c r="BB20" s="156"/>
      <c r="BC20" s="156"/>
      <c r="BD20" s="149" t="s">
        <v>41</v>
      </c>
      <c r="BE20" s="155"/>
      <c r="BF20" s="149" t="s">
        <v>41</v>
      </c>
      <c r="BG20" s="155"/>
      <c r="BH20" s="155"/>
      <c r="BI20" s="156"/>
      <c r="BJ20" s="157"/>
      <c r="BK20" s="149" t="s">
        <v>41</v>
      </c>
      <c r="BL20" s="155"/>
      <c r="BM20" s="149" t="s">
        <v>41</v>
      </c>
      <c r="BN20" s="155"/>
      <c r="BO20" s="155"/>
      <c r="BP20" s="156"/>
      <c r="BQ20" s="157"/>
      <c r="BR20" s="149" t="s">
        <v>41</v>
      </c>
      <c r="BS20" s="155"/>
      <c r="BT20" s="149" t="s">
        <v>41</v>
      </c>
      <c r="BU20" s="155"/>
      <c r="BV20" s="155"/>
      <c r="BW20" s="156"/>
      <c r="BX20" s="157"/>
      <c r="BY20" s="149" t="s">
        <v>41</v>
      </c>
      <c r="BZ20" s="155"/>
      <c r="CA20" s="149" t="s">
        <v>41</v>
      </c>
      <c r="CB20" s="155"/>
      <c r="CC20" s="155"/>
      <c r="CD20" s="156"/>
      <c r="CE20" s="156"/>
      <c r="CF20" s="149" t="s">
        <v>41</v>
      </c>
      <c r="CG20" s="155"/>
      <c r="CH20" s="149" t="s">
        <v>41</v>
      </c>
      <c r="CI20" s="155"/>
      <c r="CJ20" s="155"/>
      <c r="CK20" s="156"/>
      <c r="CL20" s="157"/>
      <c r="CM20" s="149" t="s">
        <v>41</v>
      </c>
      <c r="CN20" s="155"/>
      <c r="CO20" s="155"/>
      <c r="CP20" s="155"/>
      <c r="CQ20" s="155"/>
      <c r="CR20" s="156"/>
      <c r="CS20" s="157"/>
      <c r="CT20" s="149" t="s">
        <v>41</v>
      </c>
      <c r="CU20" s="155"/>
      <c r="CV20" s="149" t="s">
        <v>41</v>
      </c>
      <c r="CW20" s="155"/>
      <c r="CX20" s="155"/>
      <c r="CY20" s="149" t="s">
        <v>41</v>
      </c>
      <c r="CZ20" s="157"/>
      <c r="DA20" s="149" t="s">
        <v>41</v>
      </c>
      <c r="DB20" s="155"/>
      <c r="DC20" s="149" t="s">
        <v>41</v>
      </c>
      <c r="DD20" s="155"/>
      <c r="DE20" s="155"/>
      <c r="DF20" s="149" t="s">
        <v>41</v>
      </c>
      <c r="DG20" s="460"/>
      <c r="DH20" s="149" t="s">
        <v>41</v>
      </c>
      <c r="DI20" s="155"/>
      <c r="DJ20" s="149" t="s">
        <v>41</v>
      </c>
      <c r="DK20" s="155"/>
      <c r="DL20" s="155"/>
      <c r="DM20" s="156"/>
      <c r="DN20" s="157"/>
      <c r="DO20" s="149" t="s">
        <v>41</v>
      </c>
      <c r="DP20" s="155"/>
      <c r="DQ20" s="149" t="s">
        <v>41</v>
      </c>
      <c r="DR20" s="155"/>
      <c r="DS20" s="155"/>
      <c r="DT20" s="156"/>
      <c r="DU20" s="157"/>
      <c r="DV20" s="149" t="s">
        <v>41</v>
      </c>
      <c r="DW20" s="155"/>
      <c r="DX20" s="149" t="s">
        <v>41</v>
      </c>
      <c r="DY20" s="155"/>
      <c r="DZ20" s="155"/>
      <c r="EA20" s="156"/>
      <c r="EB20" s="157"/>
      <c r="EC20" s="149" t="s">
        <v>41</v>
      </c>
      <c r="ED20" s="155"/>
      <c r="EE20" s="149" t="s">
        <v>41</v>
      </c>
      <c r="EF20" s="155"/>
      <c r="EG20" s="155"/>
      <c r="EH20" s="156"/>
      <c r="EI20" s="156"/>
      <c r="EJ20" s="149" t="s">
        <v>41</v>
      </c>
      <c r="EK20" s="155"/>
      <c r="EL20" s="149" t="s">
        <v>41</v>
      </c>
      <c r="EM20" s="155"/>
      <c r="EN20" s="155"/>
      <c r="EO20" s="156"/>
      <c r="EP20" s="460"/>
      <c r="EQ20" s="149" t="s">
        <v>41</v>
      </c>
      <c r="ER20" s="155"/>
      <c r="ES20" s="149" t="s">
        <v>41</v>
      </c>
      <c r="ET20" s="155"/>
      <c r="EU20" s="155"/>
      <c r="EV20" s="156"/>
      <c r="EW20" s="460"/>
      <c r="EX20" s="149" t="s">
        <v>41</v>
      </c>
      <c r="EY20" s="155"/>
      <c r="EZ20" s="149" t="s">
        <v>41</v>
      </c>
      <c r="FA20" s="155"/>
      <c r="FB20" s="155"/>
      <c r="FC20" s="156"/>
      <c r="FD20" s="157"/>
      <c r="FE20" s="149" t="s">
        <v>41</v>
      </c>
      <c r="FF20" s="155"/>
      <c r="FG20" s="149" t="s">
        <v>41</v>
      </c>
      <c r="FH20" s="155"/>
      <c r="FI20" s="155"/>
      <c r="FJ20" s="156"/>
      <c r="FK20" s="156"/>
      <c r="FL20" s="149" t="s">
        <v>41</v>
      </c>
      <c r="FM20" s="155"/>
      <c r="FN20" s="149" t="s">
        <v>41</v>
      </c>
      <c r="FO20" s="155"/>
      <c r="FP20" s="155"/>
      <c r="FQ20" s="156"/>
      <c r="FR20" s="157"/>
      <c r="FS20" s="149" t="s">
        <v>41</v>
      </c>
      <c r="FT20" s="155"/>
      <c r="FU20" s="149" t="s">
        <v>41</v>
      </c>
      <c r="FV20" s="155"/>
      <c r="FW20" s="155"/>
      <c r="FX20" s="156"/>
      <c r="FY20" s="157"/>
      <c r="FZ20" s="149" t="s">
        <v>41</v>
      </c>
      <c r="GA20" s="155"/>
      <c r="GB20" s="149" t="s">
        <v>41</v>
      </c>
      <c r="GC20" s="155"/>
      <c r="GD20" s="155"/>
      <c r="GE20" s="156"/>
      <c r="GF20" s="157"/>
      <c r="GG20" s="158"/>
      <c r="GH20" s="155"/>
      <c r="GI20" s="149" t="s">
        <v>41</v>
      </c>
      <c r="GJ20" s="149" t="s">
        <v>41</v>
      </c>
      <c r="GK20" s="155"/>
      <c r="GL20" s="156"/>
      <c r="GM20" s="460"/>
      <c r="GN20" s="149" t="s">
        <v>41</v>
      </c>
      <c r="GO20" s="155"/>
      <c r="GP20" s="149" t="s">
        <v>41</v>
      </c>
      <c r="GQ20" s="155"/>
      <c r="GR20" s="155"/>
      <c r="GS20" s="156"/>
      <c r="GT20" s="157"/>
      <c r="GU20" s="149" t="s">
        <v>41</v>
      </c>
      <c r="GV20" s="155"/>
      <c r="GW20" s="149" t="s">
        <v>41</v>
      </c>
      <c r="GX20" s="155"/>
      <c r="GY20" s="155"/>
      <c r="GZ20" s="156"/>
      <c r="HA20" s="157"/>
      <c r="HB20" s="149" t="s">
        <v>41</v>
      </c>
      <c r="HC20" s="155"/>
      <c r="HD20" s="149" t="s">
        <v>41</v>
      </c>
      <c r="HE20" s="155"/>
      <c r="HF20" s="155"/>
      <c r="HG20" s="156"/>
      <c r="HH20" s="157"/>
      <c r="HI20" s="149" t="s">
        <v>41</v>
      </c>
      <c r="HJ20" s="155"/>
      <c r="HK20" s="149" t="s">
        <v>41</v>
      </c>
      <c r="HL20" s="155"/>
      <c r="HM20" s="155"/>
      <c r="HN20" s="156"/>
      <c r="HO20" s="157"/>
      <c r="HP20" s="149" t="s">
        <v>41</v>
      </c>
      <c r="HQ20" s="155"/>
      <c r="HR20" s="149" t="s">
        <v>41</v>
      </c>
      <c r="HS20" s="155"/>
      <c r="HT20" s="155"/>
      <c r="HU20" s="156"/>
      <c r="HV20" s="157"/>
      <c r="HW20" s="149" t="s">
        <v>41</v>
      </c>
      <c r="HX20" s="155"/>
      <c r="HY20" s="149" t="s">
        <v>41</v>
      </c>
      <c r="HZ20" s="155"/>
      <c r="IA20" s="155"/>
      <c r="IB20" s="156"/>
      <c r="IC20" s="460"/>
      <c r="ID20" s="149" t="s">
        <v>41</v>
      </c>
      <c r="IE20" s="155"/>
      <c r="IF20" s="149" t="s">
        <v>41</v>
      </c>
      <c r="IG20" s="155"/>
      <c r="IH20" s="155"/>
      <c r="II20" s="156"/>
      <c r="IJ20" s="157"/>
      <c r="IK20" s="149" t="s">
        <v>41</v>
      </c>
      <c r="IL20" s="155"/>
      <c r="IM20" s="149" t="s">
        <v>41</v>
      </c>
      <c r="IN20" s="155"/>
      <c r="IO20" s="155"/>
      <c r="IP20" s="156"/>
      <c r="IQ20" s="156"/>
      <c r="IR20" s="149" t="s">
        <v>41</v>
      </c>
      <c r="IS20" s="155"/>
      <c r="IT20" s="149" t="s">
        <v>41</v>
      </c>
      <c r="IU20" s="155"/>
      <c r="IV20" s="155"/>
      <c r="IW20" s="156"/>
      <c r="IX20" s="157"/>
      <c r="IY20" s="149" t="s">
        <v>41</v>
      </c>
      <c r="IZ20" s="155"/>
      <c r="JA20" s="149" t="s">
        <v>41</v>
      </c>
      <c r="JB20" s="155"/>
      <c r="JC20" s="155"/>
      <c r="JD20" s="156"/>
      <c r="JE20" s="157"/>
      <c r="JF20" s="154"/>
      <c r="JG20" s="155"/>
      <c r="JH20" s="149" t="s">
        <v>41</v>
      </c>
      <c r="JI20" s="149" t="s">
        <v>41</v>
      </c>
      <c r="JJ20" s="155"/>
      <c r="JK20" s="156"/>
      <c r="JL20" s="157"/>
      <c r="JM20" s="149" t="s">
        <v>41</v>
      </c>
      <c r="JN20" s="454"/>
      <c r="JO20" s="149" t="s">
        <v>41</v>
      </c>
      <c r="JP20" s="454"/>
      <c r="JQ20" s="454"/>
      <c r="JR20" s="156"/>
      <c r="JS20" s="460"/>
      <c r="JT20" s="149" t="s">
        <v>41</v>
      </c>
      <c r="JU20" s="454"/>
      <c r="JV20" s="149" t="s">
        <v>41</v>
      </c>
      <c r="JW20" s="454"/>
      <c r="JX20" s="454"/>
      <c r="JY20" s="156"/>
      <c r="JZ20" s="455"/>
      <c r="KA20" s="453"/>
      <c r="KB20" s="454"/>
      <c r="KC20" s="454"/>
      <c r="KD20" s="454"/>
      <c r="KE20" s="454"/>
      <c r="KF20" s="156"/>
      <c r="KG20" s="455"/>
      <c r="KH20" s="158"/>
      <c r="KI20" s="454"/>
      <c r="KJ20" s="454"/>
      <c r="KK20" s="454"/>
      <c r="KL20" s="454"/>
      <c r="KM20" s="156"/>
      <c r="KN20" s="156"/>
      <c r="KO20" s="164">
        <f t="shared" si="0"/>
        <v>80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100</v>
      </c>
      <c r="KT20" s="166"/>
      <c r="KU20" s="114"/>
      <c r="KV20" s="114"/>
      <c r="KW20" s="114"/>
      <c r="KX20" s="114"/>
    </row>
    <row r="21" spans="1:310" ht="15.75" customHeight="1" thickBot="1">
      <c r="A21" s="114"/>
      <c r="B21" s="142">
        <v>15</v>
      </c>
      <c r="C21" s="495">
        <f>IF(นักเรียน!C20="","",นักเรียน!C20)</f>
        <v>3172</v>
      </c>
      <c r="D21" s="495" t="str">
        <f>IF(นักเรียน!D20="","",นักเรียน!D20)</f>
        <v>1309701289493</v>
      </c>
      <c r="E21" s="291" t="str">
        <f>IF(นักเรียน!E20="","",นักเรียน!E20)</f>
        <v>เด็กหญิงฑิฆัมพร  เสาโสงยาง</v>
      </c>
      <c r="F21" s="142">
        <f>IF(นักเรียน!E20="","",นักเรียน!B20)</f>
        <v>15</v>
      </c>
      <c r="G21" s="149" t="s">
        <v>41</v>
      </c>
      <c r="H21" s="155"/>
      <c r="I21" s="149" t="s">
        <v>41</v>
      </c>
      <c r="J21" s="150"/>
      <c r="K21" s="155"/>
      <c r="L21" s="156"/>
      <c r="M21" s="156"/>
      <c r="N21" s="149" t="s">
        <v>41</v>
      </c>
      <c r="O21" s="150"/>
      <c r="P21" s="149" t="s">
        <v>41</v>
      </c>
      <c r="Q21" s="150"/>
      <c r="R21" s="155"/>
      <c r="S21" s="156"/>
      <c r="T21" s="157"/>
      <c r="U21" s="154"/>
      <c r="V21" s="150"/>
      <c r="W21" s="149" t="s">
        <v>41</v>
      </c>
      <c r="X21" s="150"/>
      <c r="Y21" s="155"/>
      <c r="Z21" s="156"/>
      <c r="AA21" s="157"/>
      <c r="AB21" s="149" t="s">
        <v>41</v>
      </c>
      <c r="AC21" s="150"/>
      <c r="AD21" s="149" t="s">
        <v>41</v>
      </c>
      <c r="AE21" s="150"/>
      <c r="AF21" s="155"/>
      <c r="AG21" s="156"/>
      <c r="AH21" s="157"/>
      <c r="AI21" s="149" t="s">
        <v>41</v>
      </c>
      <c r="AJ21" s="150"/>
      <c r="AK21" s="149" t="s">
        <v>41</v>
      </c>
      <c r="AL21" s="150"/>
      <c r="AM21" s="155"/>
      <c r="AN21" s="156"/>
      <c r="AO21" s="157"/>
      <c r="AP21" s="149" t="s">
        <v>41</v>
      </c>
      <c r="AQ21" s="150"/>
      <c r="AR21" s="149" t="s">
        <v>41</v>
      </c>
      <c r="AS21" s="150"/>
      <c r="AT21" s="155"/>
      <c r="AU21" s="156"/>
      <c r="AV21" s="157"/>
      <c r="AW21" s="149" t="s">
        <v>41</v>
      </c>
      <c r="AX21" s="150"/>
      <c r="AY21" s="149" t="s">
        <v>41</v>
      </c>
      <c r="AZ21" s="150"/>
      <c r="BA21" s="155"/>
      <c r="BB21" s="156"/>
      <c r="BC21" s="156"/>
      <c r="BD21" s="149" t="s">
        <v>41</v>
      </c>
      <c r="BE21" s="155"/>
      <c r="BF21" s="149" t="s">
        <v>41</v>
      </c>
      <c r="BG21" s="155"/>
      <c r="BH21" s="155"/>
      <c r="BI21" s="156"/>
      <c r="BJ21" s="157"/>
      <c r="BK21" s="149" t="s">
        <v>41</v>
      </c>
      <c r="BL21" s="155"/>
      <c r="BM21" s="149" t="s">
        <v>41</v>
      </c>
      <c r="BN21" s="155"/>
      <c r="BO21" s="155"/>
      <c r="BP21" s="156"/>
      <c r="BQ21" s="157"/>
      <c r="BR21" s="149" t="s">
        <v>41</v>
      </c>
      <c r="BS21" s="155"/>
      <c r="BT21" s="149" t="s">
        <v>41</v>
      </c>
      <c r="BU21" s="155"/>
      <c r="BV21" s="155"/>
      <c r="BW21" s="156"/>
      <c r="BX21" s="157"/>
      <c r="BY21" s="149" t="s">
        <v>41</v>
      </c>
      <c r="BZ21" s="155"/>
      <c r="CA21" s="149" t="s">
        <v>41</v>
      </c>
      <c r="CB21" s="155"/>
      <c r="CC21" s="155"/>
      <c r="CD21" s="156"/>
      <c r="CE21" s="156"/>
      <c r="CF21" s="149" t="s">
        <v>41</v>
      </c>
      <c r="CG21" s="155"/>
      <c r="CH21" s="149" t="s">
        <v>41</v>
      </c>
      <c r="CI21" s="155"/>
      <c r="CJ21" s="155"/>
      <c r="CK21" s="156"/>
      <c r="CL21" s="157"/>
      <c r="CM21" s="149" t="s">
        <v>41</v>
      </c>
      <c r="CN21" s="155"/>
      <c r="CO21" s="155"/>
      <c r="CP21" s="155"/>
      <c r="CQ21" s="155"/>
      <c r="CR21" s="156"/>
      <c r="CS21" s="157"/>
      <c r="CT21" s="149" t="s">
        <v>41</v>
      </c>
      <c r="CU21" s="155"/>
      <c r="CV21" s="149" t="s">
        <v>41</v>
      </c>
      <c r="CW21" s="155"/>
      <c r="CX21" s="155"/>
      <c r="CY21" s="149" t="s">
        <v>41</v>
      </c>
      <c r="CZ21" s="157"/>
      <c r="DA21" s="149" t="s">
        <v>41</v>
      </c>
      <c r="DB21" s="155"/>
      <c r="DC21" s="149" t="s">
        <v>41</v>
      </c>
      <c r="DD21" s="155"/>
      <c r="DE21" s="155"/>
      <c r="DF21" s="149" t="s">
        <v>41</v>
      </c>
      <c r="DG21" s="460"/>
      <c r="DH21" s="149" t="s">
        <v>41</v>
      </c>
      <c r="DI21" s="155"/>
      <c r="DJ21" s="149" t="s">
        <v>41</v>
      </c>
      <c r="DK21" s="155"/>
      <c r="DL21" s="155"/>
      <c r="DM21" s="156"/>
      <c r="DN21" s="157"/>
      <c r="DO21" s="149" t="s">
        <v>41</v>
      </c>
      <c r="DP21" s="155"/>
      <c r="DQ21" s="149" t="s">
        <v>41</v>
      </c>
      <c r="DR21" s="155"/>
      <c r="DS21" s="155"/>
      <c r="DT21" s="156"/>
      <c r="DU21" s="157"/>
      <c r="DV21" s="149" t="s">
        <v>41</v>
      </c>
      <c r="DW21" s="155"/>
      <c r="DX21" s="149" t="s">
        <v>41</v>
      </c>
      <c r="DY21" s="155"/>
      <c r="DZ21" s="155"/>
      <c r="EA21" s="156"/>
      <c r="EB21" s="157"/>
      <c r="EC21" s="149" t="s">
        <v>41</v>
      </c>
      <c r="ED21" s="155"/>
      <c r="EE21" s="149" t="s">
        <v>41</v>
      </c>
      <c r="EF21" s="155"/>
      <c r="EG21" s="155"/>
      <c r="EH21" s="156"/>
      <c r="EI21" s="156"/>
      <c r="EJ21" s="149" t="s">
        <v>41</v>
      </c>
      <c r="EK21" s="155"/>
      <c r="EL21" s="149" t="s">
        <v>41</v>
      </c>
      <c r="EM21" s="155"/>
      <c r="EN21" s="155"/>
      <c r="EO21" s="156"/>
      <c r="EP21" s="460"/>
      <c r="EQ21" s="149" t="s">
        <v>41</v>
      </c>
      <c r="ER21" s="155"/>
      <c r="ES21" s="149" t="s">
        <v>41</v>
      </c>
      <c r="ET21" s="155"/>
      <c r="EU21" s="155"/>
      <c r="EV21" s="156"/>
      <c r="EW21" s="460"/>
      <c r="EX21" s="149" t="s">
        <v>41</v>
      </c>
      <c r="EY21" s="155"/>
      <c r="EZ21" s="149" t="s">
        <v>41</v>
      </c>
      <c r="FA21" s="155"/>
      <c r="FB21" s="155"/>
      <c r="FC21" s="156"/>
      <c r="FD21" s="157"/>
      <c r="FE21" s="149" t="s">
        <v>41</v>
      </c>
      <c r="FF21" s="155"/>
      <c r="FG21" s="149" t="s">
        <v>41</v>
      </c>
      <c r="FH21" s="155"/>
      <c r="FI21" s="155"/>
      <c r="FJ21" s="156"/>
      <c r="FK21" s="156"/>
      <c r="FL21" s="149" t="s">
        <v>41</v>
      </c>
      <c r="FM21" s="155"/>
      <c r="FN21" s="149" t="s">
        <v>41</v>
      </c>
      <c r="FO21" s="155"/>
      <c r="FP21" s="155"/>
      <c r="FQ21" s="156"/>
      <c r="FR21" s="157"/>
      <c r="FS21" s="149" t="s">
        <v>41</v>
      </c>
      <c r="FT21" s="155"/>
      <c r="FU21" s="149" t="s">
        <v>41</v>
      </c>
      <c r="FV21" s="155"/>
      <c r="FW21" s="155"/>
      <c r="FX21" s="156"/>
      <c r="FY21" s="157"/>
      <c r="FZ21" s="149" t="s">
        <v>41</v>
      </c>
      <c r="GA21" s="155"/>
      <c r="GB21" s="149" t="s">
        <v>41</v>
      </c>
      <c r="GC21" s="155"/>
      <c r="GD21" s="155"/>
      <c r="GE21" s="156"/>
      <c r="GF21" s="157"/>
      <c r="GG21" s="158"/>
      <c r="GH21" s="155"/>
      <c r="GI21" s="149" t="s">
        <v>41</v>
      </c>
      <c r="GJ21" s="149" t="s">
        <v>41</v>
      </c>
      <c r="GK21" s="155"/>
      <c r="GL21" s="156"/>
      <c r="GM21" s="460"/>
      <c r="GN21" s="149" t="s">
        <v>41</v>
      </c>
      <c r="GO21" s="155"/>
      <c r="GP21" s="149" t="s">
        <v>41</v>
      </c>
      <c r="GQ21" s="155"/>
      <c r="GR21" s="155"/>
      <c r="GS21" s="156"/>
      <c r="GT21" s="157"/>
      <c r="GU21" s="149" t="s">
        <v>41</v>
      </c>
      <c r="GV21" s="155"/>
      <c r="GW21" s="149" t="s">
        <v>41</v>
      </c>
      <c r="GX21" s="155"/>
      <c r="GY21" s="155"/>
      <c r="GZ21" s="156"/>
      <c r="HA21" s="157"/>
      <c r="HB21" s="149" t="s">
        <v>41</v>
      </c>
      <c r="HC21" s="155"/>
      <c r="HD21" s="149" t="s">
        <v>41</v>
      </c>
      <c r="HE21" s="155"/>
      <c r="HF21" s="155"/>
      <c r="HG21" s="156"/>
      <c r="HH21" s="157"/>
      <c r="HI21" s="149" t="s">
        <v>41</v>
      </c>
      <c r="HJ21" s="155"/>
      <c r="HK21" s="149" t="s">
        <v>41</v>
      </c>
      <c r="HL21" s="155"/>
      <c r="HM21" s="155"/>
      <c r="HN21" s="156"/>
      <c r="HO21" s="157"/>
      <c r="HP21" s="149" t="s">
        <v>41</v>
      </c>
      <c r="HQ21" s="155"/>
      <c r="HR21" s="149" t="s">
        <v>41</v>
      </c>
      <c r="HS21" s="155"/>
      <c r="HT21" s="155"/>
      <c r="HU21" s="156"/>
      <c r="HV21" s="157"/>
      <c r="HW21" s="149" t="s">
        <v>41</v>
      </c>
      <c r="HX21" s="155"/>
      <c r="HY21" s="149" t="s">
        <v>41</v>
      </c>
      <c r="HZ21" s="155"/>
      <c r="IA21" s="155"/>
      <c r="IB21" s="156"/>
      <c r="IC21" s="460"/>
      <c r="ID21" s="149" t="s">
        <v>41</v>
      </c>
      <c r="IE21" s="155"/>
      <c r="IF21" s="149" t="s">
        <v>41</v>
      </c>
      <c r="IG21" s="155"/>
      <c r="IH21" s="155"/>
      <c r="II21" s="156"/>
      <c r="IJ21" s="157"/>
      <c r="IK21" s="149" t="s">
        <v>41</v>
      </c>
      <c r="IL21" s="155"/>
      <c r="IM21" s="149" t="s">
        <v>41</v>
      </c>
      <c r="IN21" s="155"/>
      <c r="IO21" s="155"/>
      <c r="IP21" s="156"/>
      <c r="IQ21" s="156"/>
      <c r="IR21" s="149" t="s">
        <v>41</v>
      </c>
      <c r="IS21" s="155"/>
      <c r="IT21" s="149" t="s">
        <v>41</v>
      </c>
      <c r="IU21" s="155"/>
      <c r="IV21" s="155"/>
      <c r="IW21" s="156"/>
      <c r="IX21" s="157"/>
      <c r="IY21" s="149" t="s">
        <v>41</v>
      </c>
      <c r="IZ21" s="155"/>
      <c r="JA21" s="149" t="s">
        <v>41</v>
      </c>
      <c r="JB21" s="155"/>
      <c r="JC21" s="155"/>
      <c r="JD21" s="156"/>
      <c r="JE21" s="157"/>
      <c r="JF21" s="154"/>
      <c r="JG21" s="155"/>
      <c r="JH21" s="149" t="s">
        <v>41</v>
      </c>
      <c r="JI21" s="149" t="s">
        <v>41</v>
      </c>
      <c r="JJ21" s="155"/>
      <c r="JK21" s="156"/>
      <c r="JL21" s="157"/>
      <c r="JM21" s="149" t="s">
        <v>41</v>
      </c>
      <c r="JN21" s="454"/>
      <c r="JO21" s="149" t="s">
        <v>41</v>
      </c>
      <c r="JP21" s="454"/>
      <c r="JQ21" s="454"/>
      <c r="JR21" s="156"/>
      <c r="JS21" s="460"/>
      <c r="JT21" s="149" t="s">
        <v>41</v>
      </c>
      <c r="JU21" s="454"/>
      <c r="JV21" s="149" t="s">
        <v>41</v>
      </c>
      <c r="JW21" s="454"/>
      <c r="JX21" s="454"/>
      <c r="JY21" s="156"/>
      <c r="JZ21" s="455"/>
      <c r="KA21" s="453"/>
      <c r="KB21" s="454"/>
      <c r="KC21" s="454"/>
      <c r="KD21" s="454"/>
      <c r="KE21" s="454"/>
      <c r="KF21" s="156"/>
      <c r="KG21" s="455"/>
      <c r="KH21" s="158"/>
      <c r="KI21" s="454"/>
      <c r="KJ21" s="454"/>
      <c r="KK21" s="454"/>
      <c r="KL21" s="454"/>
      <c r="KM21" s="156"/>
      <c r="KN21" s="156"/>
      <c r="KO21" s="164">
        <f t="shared" si="0"/>
        <v>80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100</v>
      </c>
      <c r="KT21" s="166"/>
      <c r="KU21" s="114"/>
      <c r="KV21" s="114"/>
      <c r="KW21" s="114"/>
      <c r="KX21" s="114"/>
    </row>
    <row r="22" spans="1:310" ht="15.75" customHeight="1" thickBot="1">
      <c r="A22" s="114"/>
      <c r="B22" s="142">
        <v>16</v>
      </c>
      <c r="C22" s="495">
        <f>IF(นักเรียน!C21="","",นักเรียน!C21)</f>
        <v>3173</v>
      </c>
      <c r="D22" s="495" t="str">
        <f>IF(นักเรียน!D21="","",นักเรียน!D21)</f>
        <v>1104300823739</v>
      </c>
      <c r="E22" s="291" t="str">
        <f>IF(นักเรียน!E21="","",นักเรียน!E21)</f>
        <v>เด็กหญิงเพ็ญภาส  ไฝชัยภูมิ</v>
      </c>
      <c r="F22" s="142">
        <f>IF(นักเรียน!E21="","",นักเรียน!B21)</f>
        <v>16</v>
      </c>
      <c r="G22" s="149" t="s">
        <v>41</v>
      </c>
      <c r="H22" s="155"/>
      <c r="I22" s="149" t="s">
        <v>41</v>
      </c>
      <c r="J22" s="150"/>
      <c r="K22" s="155"/>
      <c r="L22" s="156"/>
      <c r="M22" s="156"/>
      <c r="N22" s="149" t="s">
        <v>41</v>
      </c>
      <c r="O22" s="150"/>
      <c r="P22" s="149" t="s">
        <v>41</v>
      </c>
      <c r="Q22" s="150"/>
      <c r="R22" s="155"/>
      <c r="S22" s="156"/>
      <c r="T22" s="157"/>
      <c r="U22" s="154"/>
      <c r="V22" s="150"/>
      <c r="W22" s="149" t="s">
        <v>41</v>
      </c>
      <c r="X22" s="150"/>
      <c r="Y22" s="155"/>
      <c r="Z22" s="156"/>
      <c r="AA22" s="157"/>
      <c r="AB22" s="149" t="s">
        <v>41</v>
      </c>
      <c r="AC22" s="150"/>
      <c r="AD22" s="149" t="s">
        <v>41</v>
      </c>
      <c r="AE22" s="150"/>
      <c r="AF22" s="155"/>
      <c r="AG22" s="156"/>
      <c r="AH22" s="157"/>
      <c r="AI22" s="149" t="s">
        <v>41</v>
      </c>
      <c r="AJ22" s="150"/>
      <c r="AK22" s="149" t="s">
        <v>41</v>
      </c>
      <c r="AL22" s="150"/>
      <c r="AM22" s="155"/>
      <c r="AN22" s="156"/>
      <c r="AO22" s="157"/>
      <c r="AP22" s="149" t="s">
        <v>41</v>
      </c>
      <c r="AQ22" s="150"/>
      <c r="AR22" s="149" t="s">
        <v>41</v>
      </c>
      <c r="AS22" s="150"/>
      <c r="AT22" s="155"/>
      <c r="AU22" s="156"/>
      <c r="AV22" s="157"/>
      <c r="AW22" s="149" t="s">
        <v>41</v>
      </c>
      <c r="AX22" s="150"/>
      <c r="AY22" s="149" t="s">
        <v>41</v>
      </c>
      <c r="AZ22" s="150"/>
      <c r="BA22" s="155"/>
      <c r="BB22" s="156"/>
      <c r="BC22" s="156"/>
      <c r="BD22" s="149" t="s">
        <v>41</v>
      </c>
      <c r="BE22" s="155"/>
      <c r="BF22" s="149" t="s">
        <v>41</v>
      </c>
      <c r="BG22" s="155"/>
      <c r="BH22" s="155"/>
      <c r="BI22" s="156"/>
      <c r="BJ22" s="157"/>
      <c r="BK22" s="149" t="s">
        <v>41</v>
      </c>
      <c r="BL22" s="155"/>
      <c r="BM22" s="149" t="s">
        <v>41</v>
      </c>
      <c r="BN22" s="155"/>
      <c r="BO22" s="155"/>
      <c r="BP22" s="156"/>
      <c r="BQ22" s="157"/>
      <c r="BR22" s="149" t="s">
        <v>41</v>
      </c>
      <c r="BS22" s="155"/>
      <c r="BT22" s="149" t="s">
        <v>41</v>
      </c>
      <c r="BU22" s="155"/>
      <c r="BV22" s="155"/>
      <c r="BW22" s="156"/>
      <c r="BX22" s="157"/>
      <c r="BY22" s="149" t="s">
        <v>41</v>
      </c>
      <c r="BZ22" s="155"/>
      <c r="CA22" s="149" t="s">
        <v>41</v>
      </c>
      <c r="CB22" s="155"/>
      <c r="CC22" s="155"/>
      <c r="CD22" s="156"/>
      <c r="CE22" s="156"/>
      <c r="CF22" s="149" t="s">
        <v>41</v>
      </c>
      <c r="CG22" s="155"/>
      <c r="CH22" s="149" t="s">
        <v>41</v>
      </c>
      <c r="CI22" s="155"/>
      <c r="CJ22" s="155"/>
      <c r="CK22" s="156"/>
      <c r="CL22" s="157"/>
      <c r="CM22" s="149" t="s">
        <v>41</v>
      </c>
      <c r="CN22" s="155"/>
      <c r="CO22" s="155"/>
      <c r="CP22" s="155"/>
      <c r="CQ22" s="155"/>
      <c r="CR22" s="156"/>
      <c r="CS22" s="157"/>
      <c r="CT22" s="149" t="s">
        <v>41</v>
      </c>
      <c r="CU22" s="155"/>
      <c r="CV22" s="149" t="s">
        <v>41</v>
      </c>
      <c r="CW22" s="155"/>
      <c r="CX22" s="155"/>
      <c r="CY22" s="149" t="s">
        <v>41</v>
      </c>
      <c r="CZ22" s="157"/>
      <c r="DA22" s="149" t="s">
        <v>41</v>
      </c>
      <c r="DB22" s="155"/>
      <c r="DC22" s="149" t="s">
        <v>41</v>
      </c>
      <c r="DD22" s="155"/>
      <c r="DE22" s="155"/>
      <c r="DF22" s="149" t="s">
        <v>41</v>
      </c>
      <c r="DG22" s="460"/>
      <c r="DH22" s="149" t="s">
        <v>41</v>
      </c>
      <c r="DI22" s="155"/>
      <c r="DJ22" s="149" t="s">
        <v>41</v>
      </c>
      <c r="DK22" s="155"/>
      <c r="DL22" s="155"/>
      <c r="DM22" s="156"/>
      <c r="DN22" s="157"/>
      <c r="DO22" s="149" t="s">
        <v>41</v>
      </c>
      <c r="DP22" s="155"/>
      <c r="DQ22" s="149" t="s">
        <v>41</v>
      </c>
      <c r="DR22" s="155"/>
      <c r="DS22" s="155"/>
      <c r="DT22" s="156"/>
      <c r="DU22" s="157"/>
      <c r="DV22" s="149" t="s">
        <v>41</v>
      </c>
      <c r="DW22" s="155"/>
      <c r="DX22" s="149" t="s">
        <v>41</v>
      </c>
      <c r="DY22" s="155"/>
      <c r="DZ22" s="155"/>
      <c r="EA22" s="156"/>
      <c r="EB22" s="157"/>
      <c r="EC22" s="149" t="s">
        <v>41</v>
      </c>
      <c r="ED22" s="155"/>
      <c r="EE22" s="149" t="s">
        <v>41</v>
      </c>
      <c r="EF22" s="155"/>
      <c r="EG22" s="155"/>
      <c r="EH22" s="156"/>
      <c r="EI22" s="156"/>
      <c r="EJ22" s="149" t="s">
        <v>41</v>
      </c>
      <c r="EK22" s="155"/>
      <c r="EL22" s="149" t="s">
        <v>41</v>
      </c>
      <c r="EM22" s="155"/>
      <c r="EN22" s="155"/>
      <c r="EO22" s="156"/>
      <c r="EP22" s="460"/>
      <c r="EQ22" s="149" t="s">
        <v>41</v>
      </c>
      <c r="ER22" s="155"/>
      <c r="ES22" s="149" t="s">
        <v>41</v>
      </c>
      <c r="ET22" s="155"/>
      <c r="EU22" s="155"/>
      <c r="EV22" s="156"/>
      <c r="EW22" s="460"/>
      <c r="EX22" s="149" t="s">
        <v>41</v>
      </c>
      <c r="EY22" s="155"/>
      <c r="EZ22" s="149" t="s">
        <v>41</v>
      </c>
      <c r="FA22" s="155"/>
      <c r="FB22" s="155"/>
      <c r="FC22" s="156"/>
      <c r="FD22" s="157"/>
      <c r="FE22" s="149" t="s">
        <v>41</v>
      </c>
      <c r="FF22" s="155"/>
      <c r="FG22" s="149" t="s">
        <v>41</v>
      </c>
      <c r="FH22" s="155"/>
      <c r="FI22" s="155"/>
      <c r="FJ22" s="156"/>
      <c r="FK22" s="156"/>
      <c r="FL22" s="149" t="s">
        <v>41</v>
      </c>
      <c r="FM22" s="155"/>
      <c r="FN22" s="149" t="s">
        <v>41</v>
      </c>
      <c r="FO22" s="155"/>
      <c r="FP22" s="155"/>
      <c r="FQ22" s="156"/>
      <c r="FR22" s="157"/>
      <c r="FS22" s="149" t="s">
        <v>41</v>
      </c>
      <c r="FT22" s="155"/>
      <c r="FU22" s="149" t="s">
        <v>41</v>
      </c>
      <c r="FV22" s="155"/>
      <c r="FW22" s="155"/>
      <c r="FX22" s="156"/>
      <c r="FY22" s="157"/>
      <c r="FZ22" s="149" t="s">
        <v>41</v>
      </c>
      <c r="GA22" s="155"/>
      <c r="GB22" s="149" t="s">
        <v>41</v>
      </c>
      <c r="GC22" s="155"/>
      <c r="GD22" s="155"/>
      <c r="GE22" s="156"/>
      <c r="GF22" s="157"/>
      <c r="GG22" s="158"/>
      <c r="GH22" s="155"/>
      <c r="GI22" s="149" t="s">
        <v>41</v>
      </c>
      <c r="GJ22" s="149" t="s">
        <v>41</v>
      </c>
      <c r="GK22" s="155"/>
      <c r="GL22" s="156"/>
      <c r="GM22" s="460"/>
      <c r="GN22" s="149" t="s">
        <v>41</v>
      </c>
      <c r="GO22" s="155"/>
      <c r="GP22" s="149" t="s">
        <v>41</v>
      </c>
      <c r="GQ22" s="155"/>
      <c r="GR22" s="155"/>
      <c r="GS22" s="156"/>
      <c r="GT22" s="157"/>
      <c r="GU22" s="149" t="s">
        <v>41</v>
      </c>
      <c r="GV22" s="155"/>
      <c r="GW22" s="149" t="s">
        <v>41</v>
      </c>
      <c r="GX22" s="155"/>
      <c r="GY22" s="155"/>
      <c r="GZ22" s="156"/>
      <c r="HA22" s="157"/>
      <c r="HB22" s="149" t="s">
        <v>41</v>
      </c>
      <c r="HC22" s="155"/>
      <c r="HD22" s="149" t="s">
        <v>41</v>
      </c>
      <c r="HE22" s="155"/>
      <c r="HF22" s="155"/>
      <c r="HG22" s="156"/>
      <c r="HH22" s="157"/>
      <c r="HI22" s="149" t="s">
        <v>41</v>
      </c>
      <c r="HJ22" s="155"/>
      <c r="HK22" s="149" t="s">
        <v>41</v>
      </c>
      <c r="HL22" s="155"/>
      <c r="HM22" s="155"/>
      <c r="HN22" s="156"/>
      <c r="HO22" s="157"/>
      <c r="HP22" s="149" t="s">
        <v>41</v>
      </c>
      <c r="HQ22" s="155"/>
      <c r="HR22" s="149" t="s">
        <v>41</v>
      </c>
      <c r="HS22" s="155"/>
      <c r="HT22" s="155"/>
      <c r="HU22" s="156"/>
      <c r="HV22" s="157"/>
      <c r="HW22" s="149" t="s">
        <v>41</v>
      </c>
      <c r="HX22" s="155"/>
      <c r="HY22" s="149" t="s">
        <v>41</v>
      </c>
      <c r="HZ22" s="155"/>
      <c r="IA22" s="155"/>
      <c r="IB22" s="156"/>
      <c r="IC22" s="460"/>
      <c r="ID22" s="149" t="s">
        <v>41</v>
      </c>
      <c r="IE22" s="155"/>
      <c r="IF22" s="149" t="s">
        <v>41</v>
      </c>
      <c r="IG22" s="155"/>
      <c r="IH22" s="155"/>
      <c r="II22" s="156"/>
      <c r="IJ22" s="157"/>
      <c r="IK22" s="149" t="s">
        <v>41</v>
      </c>
      <c r="IL22" s="155"/>
      <c r="IM22" s="149" t="s">
        <v>41</v>
      </c>
      <c r="IN22" s="155"/>
      <c r="IO22" s="155"/>
      <c r="IP22" s="156"/>
      <c r="IQ22" s="156"/>
      <c r="IR22" s="149" t="s">
        <v>41</v>
      </c>
      <c r="IS22" s="155"/>
      <c r="IT22" s="149" t="s">
        <v>41</v>
      </c>
      <c r="IU22" s="155"/>
      <c r="IV22" s="155"/>
      <c r="IW22" s="156"/>
      <c r="IX22" s="157"/>
      <c r="IY22" s="149" t="s">
        <v>41</v>
      </c>
      <c r="IZ22" s="155"/>
      <c r="JA22" s="149" t="s">
        <v>41</v>
      </c>
      <c r="JB22" s="155"/>
      <c r="JC22" s="155"/>
      <c r="JD22" s="156"/>
      <c r="JE22" s="157"/>
      <c r="JF22" s="154"/>
      <c r="JG22" s="155"/>
      <c r="JH22" s="149" t="s">
        <v>41</v>
      </c>
      <c r="JI22" s="149" t="s">
        <v>41</v>
      </c>
      <c r="JJ22" s="155"/>
      <c r="JK22" s="156"/>
      <c r="JL22" s="157"/>
      <c r="JM22" s="149" t="s">
        <v>41</v>
      </c>
      <c r="JN22" s="454"/>
      <c r="JO22" s="149" t="s">
        <v>41</v>
      </c>
      <c r="JP22" s="454"/>
      <c r="JQ22" s="454"/>
      <c r="JR22" s="156"/>
      <c r="JS22" s="460"/>
      <c r="JT22" s="149" t="s">
        <v>41</v>
      </c>
      <c r="JU22" s="454"/>
      <c r="JV22" s="149" t="s">
        <v>41</v>
      </c>
      <c r="JW22" s="454"/>
      <c r="JX22" s="454"/>
      <c r="JY22" s="156"/>
      <c r="JZ22" s="455"/>
      <c r="KA22" s="453"/>
      <c r="KB22" s="454"/>
      <c r="KC22" s="454"/>
      <c r="KD22" s="454"/>
      <c r="KE22" s="454"/>
      <c r="KF22" s="156"/>
      <c r="KG22" s="455"/>
      <c r="KH22" s="158"/>
      <c r="KI22" s="454"/>
      <c r="KJ22" s="454"/>
      <c r="KK22" s="454"/>
      <c r="KL22" s="454"/>
      <c r="KM22" s="156"/>
      <c r="KN22" s="156"/>
      <c r="KO22" s="164">
        <f t="shared" si="0"/>
        <v>80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100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5">
        <f>IF(นักเรียน!C22="","",นักเรียน!C22)</f>
        <v>3218</v>
      </c>
      <c r="D23" s="495" t="str">
        <f>IF(นักเรียน!D22="","",นักเรียน!D22)</f>
        <v>1139600310693</v>
      </c>
      <c r="E23" s="291" t="str">
        <f>IF(นักเรียน!E22="","",นักเรียน!E22)</f>
        <v>เด็กหญิงพิยดา เลาะจิ๊</v>
      </c>
      <c r="F23" s="142">
        <f>IF(นักเรียน!E22="","",นักเรียน!B22)</f>
        <v>17</v>
      </c>
      <c r="G23" s="149" t="s">
        <v>41</v>
      </c>
      <c r="H23" s="155"/>
      <c r="I23" s="149" t="s">
        <v>41</v>
      </c>
      <c r="J23" s="150"/>
      <c r="K23" s="155"/>
      <c r="L23" s="156"/>
      <c r="M23" s="156"/>
      <c r="N23" s="149" t="s">
        <v>41</v>
      </c>
      <c r="O23" s="150"/>
      <c r="P23" s="149" t="s">
        <v>41</v>
      </c>
      <c r="Q23" s="150"/>
      <c r="R23" s="155"/>
      <c r="S23" s="156"/>
      <c r="T23" s="157"/>
      <c r="U23" s="154"/>
      <c r="V23" s="150"/>
      <c r="W23" s="149" t="s">
        <v>41</v>
      </c>
      <c r="X23" s="150"/>
      <c r="Y23" s="155"/>
      <c r="Z23" s="156"/>
      <c r="AA23" s="157"/>
      <c r="AB23" s="149" t="s">
        <v>41</v>
      </c>
      <c r="AC23" s="150"/>
      <c r="AD23" s="149" t="s">
        <v>41</v>
      </c>
      <c r="AE23" s="150"/>
      <c r="AF23" s="155"/>
      <c r="AG23" s="156"/>
      <c r="AH23" s="157"/>
      <c r="AI23" s="149" t="s">
        <v>41</v>
      </c>
      <c r="AJ23" s="150"/>
      <c r="AK23" s="149" t="s">
        <v>41</v>
      </c>
      <c r="AL23" s="150"/>
      <c r="AM23" s="155"/>
      <c r="AN23" s="156"/>
      <c r="AO23" s="157"/>
      <c r="AP23" s="149" t="s">
        <v>41</v>
      </c>
      <c r="AQ23" s="150"/>
      <c r="AR23" s="149" t="s">
        <v>41</v>
      </c>
      <c r="AS23" s="150"/>
      <c r="AT23" s="155"/>
      <c r="AU23" s="156"/>
      <c r="AV23" s="157"/>
      <c r="AW23" s="149" t="s">
        <v>41</v>
      </c>
      <c r="AX23" s="150"/>
      <c r="AY23" s="149" t="s">
        <v>41</v>
      </c>
      <c r="AZ23" s="150"/>
      <c r="BA23" s="155"/>
      <c r="BB23" s="156"/>
      <c r="BC23" s="156"/>
      <c r="BD23" s="149" t="s">
        <v>41</v>
      </c>
      <c r="BE23" s="155"/>
      <c r="BF23" s="149" t="s">
        <v>41</v>
      </c>
      <c r="BG23" s="155"/>
      <c r="BH23" s="155"/>
      <c r="BI23" s="156"/>
      <c r="BJ23" s="157"/>
      <c r="BK23" s="149" t="s">
        <v>41</v>
      </c>
      <c r="BL23" s="155"/>
      <c r="BM23" s="149" t="s">
        <v>41</v>
      </c>
      <c r="BN23" s="155"/>
      <c r="BO23" s="155"/>
      <c r="BP23" s="156"/>
      <c r="BQ23" s="157"/>
      <c r="BR23" s="149" t="s">
        <v>41</v>
      </c>
      <c r="BS23" s="155"/>
      <c r="BT23" s="149" t="s">
        <v>41</v>
      </c>
      <c r="BU23" s="155"/>
      <c r="BV23" s="155"/>
      <c r="BW23" s="156"/>
      <c r="BX23" s="157"/>
      <c r="BY23" s="149" t="s">
        <v>41</v>
      </c>
      <c r="BZ23" s="155"/>
      <c r="CA23" s="149" t="s">
        <v>41</v>
      </c>
      <c r="CB23" s="155"/>
      <c r="CC23" s="155"/>
      <c r="CD23" s="156"/>
      <c r="CE23" s="156"/>
      <c r="CF23" s="149" t="s">
        <v>41</v>
      </c>
      <c r="CG23" s="155"/>
      <c r="CH23" s="149" t="s">
        <v>41</v>
      </c>
      <c r="CI23" s="155"/>
      <c r="CJ23" s="155"/>
      <c r="CK23" s="156"/>
      <c r="CL23" s="157"/>
      <c r="CM23" s="149" t="s">
        <v>41</v>
      </c>
      <c r="CN23" s="155"/>
      <c r="CO23" s="155"/>
      <c r="CP23" s="155"/>
      <c r="CQ23" s="155"/>
      <c r="CR23" s="156"/>
      <c r="CS23" s="157"/>
      <c r="CT23" s="149" t="s">
        <v>41</v>
      </c>
      <c r="CU23" s="155"/>
      <c r="CV23" s="149" t="s">
        <v>41</v>
      </c>
      <c r="CW23" s="155"/>
      <c r="CX23" s="155"/>
      <c r="CY23" s="149" t="s">
        <v>41</v>
      </c>
      <c r="CZ23" s="157"/>
      <c r="DA23" s="149" t="s">
        <v>41</v>
      </c>
      <c r="DB23" s="155"/>
      <c r="DC23" s="149" t="s">
        <v>41</v>
      </c>
      <c r="DD23" s="155"/>
      <c r="DE23" s="155"/>
      <c r="DF23" s="149" t="s">
        <v>41</v>
      </c>
      <c r="DG23" s="460"/>
      <c r="DH23" s="149" t="s">
        <v>41</v>
      </c>
      <c r="DI23" s="155"/>
      <c r="DJ23" s="149" t="s">
        <v>41</v>
      </c>
      <c r="DK23" s="155"/>
      <c r="DL23" s="155"/>
      <c r="DM23" s="156"/>
      <c r="DN23" s="157"/>
      <c r="DO23" s="149" t="s">
        <v>41</v>
      </c>
      <c r="DP23" s="155"/>
      <c r="DQ23" s="149" t="s">
        <v>41</v>
      </c>
      <c r="DR23" s="155"/>
      <c r="DS23" s="155"/>
      <c r="DT23" s="156"/>
      <c r="DU23" s="157"/>
      <c r="DV23" s="149" t="s">
        <v>41</v>
      </c>
      <c r="DW23" s="155"/>
      <c r="DX23" s="149" t="s">
        <v>41</v>
      </c>
      <c r="DY23" s="155"/>
      <c r="DZ23" s="155"/>
      <c r="EA23" s="156"/>
      <c r="EB23" s="157"/>
      <c r="EC23" s="149" t="s">
        <v>41</v>
      </c>
      <c r="ED23" s="155"/>
      <c r="EE23" s="149" t="s">
        <v>41</v>
      </c>
      <c r="EF23" s="155"/>
      <c r="EG23" s="155"/>
      <c r="EH23" s="156"/>
      <c r="EI23" s="156"/>
      <c r="EJ23" s="149" t="s">
        <v>41</v>
      </c>
      <c r="EK23" s="155"/>
      <c r="EL23" s="149" t="s">
        <v>41</v>
      </c>
      <c r="EM23" s="155"/>
      <c r="EN23" s="155"/>
      <c r="EO23" s="156"/>
      <c r="EP23" s="460"/>
      <c r="EQ23" s="149" t="s">
        <v>41</v>
      </c>
      <c r="ER23" s="155"/>
      <c r="ES23" s="149" t="s">
        <v>41</v>
      </c>
      <c r="ET23" s="155"/>
      <c r="EU23" s="155"/>
      <c r="EV23" s="156"/>
      <c r="EW23" s="460"/>
      <c r="EX23" s="149" t="s">
        <v>41</v>
      </c>
      <c r="EY23" s="155"/>
      <c r="EZ23" s="149" t="s">
        <v>41</v>
      </c>
      <c r="FA23" s="155"/>
      <c r="FB23" s="155"/>
      <c r="FC23" s="156"/>
      <c r="FD23" s="157"/>
      <c r="FE23" s="149" t="s">
        <v>41</v>
      </c>
      <c r="FF23" s="155"/>
      <c r="FG23" s="149" t="s">
        <v>41</v>
      </c>
      <c r="FH23" s="155"/>
      <c r="FI23" s="155"/>
      <c r="FJ23" s="156"/>
      <c r="FK23" s="156"/>
      <c r="FL23" s="149" t="s">
        <v>41</v>
      </c>
      <c r="FM23" s="155"/>
      <c r="FN23" s="149" t="s">
        <v>41</v>
      </c>
      <c r="FO23" s="155"/>
      <c r="FP23" s="155"/>
      <c r="FQ23" s="156"/>
      <c r="FR23" s="157"/>
      <c r="FS23" s="149" t="s">
        <v>41</v>
      </c>
      <c r="FT23" s="155"/>
      <c r="FU23" s="149" t="s">
        <v>41</v>
      </c>
      <c r="FV23" s="155"/>
      <c r="FW23" s="155"/>
      <c r="FX23" s="156"/>
      <c r="FY23" s="157"/>
      <c r="FZ23" s="149" t="s">
        <v>41</v>
      </c>
      <c r="GA23" s="155"/>
      <c r="GB23" s="149" t="s">
        <v>41</v>
      </c>
      <c r="GC23" s="155"/>
      <c r="GD23" s="155"/>
      <c r="GE23" s="156"/>
      <c r="GF23" s="157"/>
      <c r="GG23" s="158"/>
      <c r="GH23" s="155"/>
      <c r="GI23" s="149" t="s">
        <v>41</v>
      </c>
      <c r="GJ23" s="149" t="s">
        <v>41</v>
      </c>
      <c r="GK23" s="155"/>
      <c r="GL23" s="156"/>
      <c r="GM23" s="460"/>
      <c r="GN23" s="149" t="s">
        <v>41</v>
      </c>
      <c r="GO23" s="155"/>
      <c r="GP23" s="149" t="s">
        <v>41</v>
      </c>
      <c r="GQ23" s="155"/>
      <c r="GR23" s="155"/>
      <c r="GS23" s="156"/>
      <c r="GT23" s="157"/>
      <c r="GU23" s="149" t="s">
        <v>41</v>
      </c>
      <c r="GV23" s="155"/>
      <c r="GW23" s="149" t="s">
        <v>41</v>
      </c>
      <c r="GX23" s="155"/>
      <c r="GY23" s="155"/>
      <c r="GZ23" s="156"/>
      <c r="HA23" s="157"/>
      <c r="HB23" s="149" t="s">
        <v>41</v>
      </c>
      <c r="HC23" s="155"/>
      <c r="HD23" s="149" t="s">
        <v>44</v>
      </c>
      <c r="HE23" s="155"/>
      <c r="HF23" s="155"/>
      <c r="HG23" s="156"/>
      <c r="HH23" s="157"/>
      <c r="HI23" s="149" t="s">
        <v>41</v>
      </c>
      <c r="HJ23" s="155"/>
      <c r="HK23" s="149" t="s">
        <v>41</v>
      </c>
      <c r="HL23" s="155"/>
      <c r="HM23" s="155"/>
      <c r="HN23" s="156"/>
      <c r="HO23" s="157"/>
      <c r="HP23" s="149" t="s">
        <v>41</v>
      </c>
      <c r="HQ23" s="155"/>
      <c r="HR23" s="149" t="s">
        <v>41</v>
      </c>
      <c r="HS23" s="155"/>
      <c r="HT23" s="155"/>
      <c r="HU23" s="156"/>
      <c r="HV23" s="157"/>
      <c r="HW23" s="149" t="s">
        <v>41</v>
      </c>
      <c r="HX23" s="155"/>
      <c r="HY23" s="149" t="s">
        <v>41</v>
      </c>
      <c r="HZ23" s="155"/>
      <c r="IA23" s="155"/>
      <c r="IB23" s="156"/>
      <c r="IC23" s="460"/>
      <c r="ID23" s="149" t="s">
        <v>41</v>
      </c>
      <c r="IE23" s="155"/>
      <c r="IF23" s="149" t="s">
        <v>41</v>
      </c>
      <c r="IG23" s="155"/>
      <c r="IH23" s="155"/>
      <c r="II23" s="156"/>
      <c r="IJ23" s="157"/>
      <c r="IK23" s="149" t="s">
        <v>41</v>
      </c>
      <c r="IL23" s="155"/>
      <c r="IM23" s="149" t="s">
        <v>41</v>
      </c>
      <c r="IN23" s="155"/>
      <c r="IO23" s="155"/>
      <c r="IP23" s="156"/>
      <c r="IQ23" s="156"/>
      <c r="IR23" s="149" t="s">
        <v>41</v>
      </c>
      <c r="IS23" s="155"/>
      <c r="IT23" s="149" t="s">
        <v>41</v>
      </c>
      <c r="IU23" s="155"/>
      <c r="IV23" s="155"/>
      <c r="IW23" s="156"/>
      <c r="IX23" s="157"/>
      <c r="IY23" s="149" t="s">
        <v>41</v>
      </c>
      <c r="IZ23" s="155"/>
      <c r="JA23" s="149" t="s">
        <v>41</v>
      </c>
      <c r="JB23" s="155"/>
      <c r="JC23" s="155"/>
      <c r="JD23" s="156"/>
      <c r="JE23" s="157"/>
      <c r="JF23" s="154"/>
      <c r="JG23" s="155"/>
      <c r="JH23" s="149" t="s">
        <v>41</v>
      </c>
      <c r="JI23" s="149" t="s">
        <v>41</v>
      </c>
      <c r="JJ23" s="155"/>
      <c r="JK23" s="156"/>
      <c r="JL23" s="157"/>
      <c r="JM23" s="149" t="s">
        <v>41</v>
      </c>
      <c r="JN23" s="454"/>
      <c r="JO23" s="149" t="s">
        <v>41</v>
      </c>
      <c r="JP23" s="454"/>
      <c r="JQ23" s="454"/>
      <c r="JR23" s="156"/>
      <c r="JS23" s="460"/>
      <c r="JT23" s="149" t="s">
        <v>41</v>
      </c>
      <c r="JU23" s="454"/>
      <c r="JV23" s="149" t="s">
        <v>41</v>
      </c>
      <c r="JW23" s="454"/>
      <c r="JX23" s="454"/>
      <c r="JY23" s="156"/>
      <c r="JZ23" s="455"/>
      <c r="KA23" s="453"/>
      <c r="KB23" s="454"/>
      <c r="KC23" s="454"/>
      <c r="KD23" s="454"/>
      <c r="KE23" s="454"/>
      <c r="KF23" s="156"/>
      <c r="KG23" s="455"/>
      <c r="KH23" s="158"/>
      <c r="KI23" s="454"/>
      <c r="KJ23" s="454"/>
      <c r="KK23" s="454"/>
      <c r="KL23" s="454"/>
      <c r="KM23" s="156"/>
      <c r="KN23" s="156"/>
      <c r="KO23" s="164">
        <f t="shared" si="0"/>
        <v>79</v>
      </c>
      <c r="KP23" s="142" t="str">
        <f t="shared" si="1"/>
        <v/>
      </c>
      <c r="KQ23" s="142" t="str">
        <f t="shared" si="2"/>
        <v/>
      </c>
      <c r="KR23" s="142">
        <f t="shared" si="3"/>
        <v>1</v>
      </c>
      <c r="KS23" s="165">
        <f t="shared" si="4"/>
        <v>98.75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5">
        <f>IF(นักเรียน!C23="","",นักเรียน!C23)</f>
        <v>3348</v>
      </c>
      <c r="D24" s="495" t="str">
        <f>IF(นักเรียน!D23="","",นักเรียน!D23)</f>
        <v>1199901073798</v>
      </c>
      <c r="E24" s="291" t="str">
        <f>IF(นักเรียน!E23="","",นักเรียน!E23)</f>
        <v>เด็กหญิงจิราพัชร  มณีอินทร์</v>
      </c>
      <c r="F24" s="142">
        <f>IF(นักเรียน!E23="","",นักเรียน!B23)</f>
        <v>18</v>
      </c>
      <c r="G24" s="149" t="s">
        <v>41</v>
      </c>
      <c r="H24" s="155"/>
      <c r="I24" s="149" t="s">
        <v>41</v>
      </c>
      <c r="J24" s="150"/>
      <c r="K24" s="155"/>
      <c r="L24" s="156"/>
      <c r="M24" s="156"/>
      <c r="N24" s="149" t="s">
        <v>41</v>
      </c>
      <c r="O24" s="150"/>
      <c r="P24" s="149" t="s">
        <v>41</v>
      </c>
      <c r="Q24" s="150"/>
      <c r="R24" s="155"/>
      <c r="S24" s="156"/>
      <c r="T24" s="157"/>
      <c r="U24" s="154"/>
      <c r="V24" s="150"/>
      <c r="W24" s="149" t="s">
        <v>41</v>
      </c>
      <c r="X24" s="150"/>
      <c r="Y24" s="155"/>
      <c r="Z24" s="156"/>
      <c r="AA24" s="157"/>
      <c r="AB24" s="149" t="s">
        <v>41</v>
      </c>
      <c r="AC24" s="150"/>
      <c r="AD24" s="149" t="s">
        <v>41</v>
      </c>
      <c r="AE24" s="150"/>
      <c r="AF24" s="155"/>
      <c r="AG24" s="156"/>
      <c r="AH24" s="157"/>
      <c r="AI24" s="149" t="s">
        <v>41</v>
      </c>
      <c r="AJ24" s="150"/>
      <c r="AK24" s="149" t="s">
        <v>41</v>
      </c>
      <c r="AL24" s="150"/>
      <c r="AM24" s="155"/>
      <c r="AN24" s="156"/>
      <c r="AO24" s="157"/>
      <c r="AP24" s="149" t="s">
        <v>41</v>
      </c>
      <c r="AQ24" s="150"/>
      <c r="AR24" s="149" t="s">
        <v>41</v>
      </c>
      <c r="AS24" s="150"/>
      <c r="AT24" s="155"/>
      <c r="AU24" s="156"/>
      <c r="AV24" s="157"/>
      <c r="AW24" s="149" t="s">
        <v>41</v>
      </c>
      <c r="AX24" s="150"/>
      <c r="AY24" s="149" t="s">
        <v>41</v>
      </c>
      <c r="AZ24" s="150"/>
      <c r="BA24" s="155"/>
      <c r="BB24" s="156"/>
      <c r="BC24" s="156"/>
      <c r="BD24" s="149" t="s">
        <v>41</v>
      </c>
      <c r="BE24" s="155"/>
      <c r="BF24" s="149" t="s">
        <v>41</v>
      </c>
      <c r="BG24" s="155"/>
      <c r="BH24" s="155"/>
      <c r="BI24" s="156"/>
      <c r="BJ24" s="157"/>
      <c r="BK24" s="149" t="s">
        <v>41</v>
      </c>
      <c r="BL24" s="155"/>
      <c r="BM24" s="149" t="s">
        <v>41</v>
      </c>
      <c r="BN24" s="155"/>
      <c r="BO24" s="155"/>
      <c r="BP24" s="156"/>
      <c r="BQ24" s="157"/>
      <c r="BR24" s="149" t="s">
        <v>41</v>
      </c>
      <c r="BS24" s="155"/>
      <c r="BT24" s="149" t="s">
        <v>41</v>
      </c>
      <c r="BU24" s="155"/>
      <c r="BV24" s="155"/>
      <c r="BW24" s="156"/>
      <c r="BX24" s="157"/>
      <c r="BY24" s="149" t="s">
        <v>41</v>
      </c>
      <c r="BZ24" s="155"/>
      <c r="CA24" s="149" t="s">
        <v>41</v>
      </c>
      <c r="CB24" s="155"/>
      <c r="CC24" s="155"/>
      <c r="CD24" s="156"/>
      <c r="CE24" s="156"/>
      <c r="CF24" s="149" t="s">
        <v>41</v>
      </c>
      <c r="CG24" s="155"/>
      <c r="CH24" s="149" t="s">
        <v>41</v>
      </c>
      <c r="CI24" s="155"/>
      <c r="CJ24" s="155"/>
      <c r="CK24" s="156"/>
      <c r="CL24" s="157"/>
      <c r="CM24" s="149" t="s">
        <v>41</v>
      </c>
      <c r="CN24" s="155"/>
      <c r="CO24" s="155"/>
      <c r="CP24" s="155"/>
      <c r="CQ24" s="155"/>
      <c r="CR24" s="156"/>
      <c r="CS24" s="157"/>
      <c r="CT24" s="149" t="s">
        <v>41</v>
      </c>
      <c r="CU24" s="155"/>
      <c r="CV24" s="149" t="s">
        <v>41</v>
      </c>
      <c r="CW24" s="155"/>
      <c r="CX24" s="155"/>
      <c r="CY24" s="149" t="s">
        <v>41</v>
      </c>
      <c r="CZ24" s="157"/>
      <c r="DA24" s="149" t="s">
        <v>41</v>
      </c>
      <c r="DB24" s="155"/>
      <c r="DC24" s="149" t="s">
        <v>41</v>
      </c>
      <c r="DD24" s="155"/>
      <c r="DE24" s="155"/>
      <c r="DF24" s="149" t="s">
        <v>41</v>
      </c>
      <c r="DG24" s="460"/>
      <c r="DH24" s="149" t="s">
        <v>41</v>
      </c>
      <c r="DI24" s="155"/>
      <c r="DJ24" s="149" t="s">
        <v>41</v>
      </c>
      <c r="DK24" s="155"/>
      <c r="DL24" s="155"/>
      <c r="DM24" s="156"/>
      <c r="DN24" s="157"/>
      <c r="DO24" s="149" t="s">
        <v>41</v>
      </c>
      <c r="DP24" s="155"/>
      <c r="DQ24" s="149" t="s">
        <v>41</v>
      </c>
      <c r="DR24" s="155"/>
      <c r="DS24" s="155"/>
      <c r="DT24" s="156"/>
      <c r="DU24" s="157"/>
      <c r="DV24" s="149" t="s">
        <v>41</v>
      </c>
      <c r="DW24" s="155"/>
      <c r="DX24" s="149" t="s">
        <v>41</v>
      </c>
      <c r="DY24" s="155"/>
      <c r="DZ24" s="155"/>
      <c r="EA24" s="156"/>
      <c r="EB24" s="157"/>
      <c r="EC24" s="149" t="s">
        <v>41</v>
      </c>
      <c r="ED24" s="155"/>
      <c r="EE24" s="149" t="s">
        <v>41</v>
      </c>
      <c r="EF24" s="155"/>
      <c r="EG24" s="155"/>
      <c r="EH24" s="156"/>
      <c r="EI24" s="156"/>
      <c r="EJ24" s="149" t="s">
        <v>41</v>
      </c>
      <c r="EK24" s="155"/>
      <c r="EL24" s="149" t="s">
        <v>41</v>
      </c>
      <c r="EM24" s="155"/>
      <c r="EN24" s="155"/>
      <c r="EO24" s="156"/>
      <c r="EP24" s="460"/>
      <c r="EQ24" s="149" t="s">
        <v>41</v>
      </c>
      <c r="ER24" s="155"/>
      <c r="ES24" s="149" t="s">
        <v>41</v>
      </c>
      <c r="ET24" s="155"/>
      <c r="EU24" s="155"/>
      <c r="EV24" s="156"/>
      <c r="EW24" s="460"/>
      <c r="EX24" s="149" t="s">
        <v>41</v>
      </c>
      <c r="EY24" s="155"/>
      <c r="EZ24" s="149" t="s">
        <v>41</v>
      </c>
      <c r="FA24" s="155"/>
      <c r="FB24" s="155"/>
      <c r="FC24" s="156"/>
      <c r="FD24" s="157"/>
      <c r="FE24" s="149" t="s">
        <v>41</v>
      </c>
      <c r="FF24" s="155"/>
      <c r="FG24" s="149" t="s">
        <v>41</v>
      </c>
      <c r="FH24" s="155"/>
      <c r="FI24" s="155"/>
      <c r="FJ24" s="156"/>
      <c r="FK24" s="156"/>
      <c r="FL24" s="149" t="s">
        <v>41</v>
      </c>
      <c r="FM24" s="155"/>
      <c r="FN24" s="149" t="s">
        <v>41</v>
      </c>
      <c r="FO24" s="155"/>
      <c r="FP24" s="155"/>
      <c r="FQ24" s="156"/>
      <c r="FR24" s="157"/>
      <c r="FS24" s="149" t="s">
        <v>41</v>
      </c>
      <c r="FT24" s="155"/>
      <c r="FU24" s="149" t="s">
        <v>41</v>
      </c>
      <c r="FV24" s="155"/>
      <c r="FW24" s="155"/>
      <c r="FX24" s="156"/>
      <c r="FY24" s="157"/>
      <c r="FZ24" s="149" t="s">
        <v>41</v>
      </c>
      <c r="GA24" s="155"/>
      <c r="GB24" s="149" t="s">
        <v>41</v>
      </c>
      <c r="GC24" s="155"/>
      <c r="GD24" s="155"/>
      <c r="GE24" s="156"/>
      <c r="GF24" s="157"/>
      <c r="GG24" s="158"/>
      <c r="GH24" s="155"/>
      <c r="GI24" s="149" t="s">
        <v>41</v>
      </c>
      <c r="GJ24" s="149" t="s">
        <v>41</v>
      </c>
      <c r="GK24" s="155"/>
      <c r="GL24" s="156"/>
      <c r="GM24" s="460"/>
      <c r="GN24" s="149" t="s">
        <v>41</v>
      </c>
      <c r="GO24" s="155"/>
      <c r="GP24" s="149" t="s">
        <v>41</v>
      </c>
      <c r="GQ24" s="155"/>
      <c r="GR24" s="155"/>
      <c r="GS24" s="156"/>
      <c r="GT24" s="157"/>
      <c r="GU24" s="149" t="s">
        <v>41</v>
      </c>
      <c r="GV24" s="155"/>
      <c r="GW24" s="149" t="s">
        <v>41</v>
      </c>
      <c r="GX24" s="155"/>
      <c r="GY24" s="155"/>
      <c r="GZ24" s="156"/>
      <c r="HA24" s="157"/>
      <c r="HB24" s="149" t="s">
        <v>41</v>
      </c>
      <c r="HC24" s="155"/>
      <c r="HD24" s="149" t="s">
        <v>41</v>
      </c>
      <c r="HE24" s="155"/>
      <c r="HF24" s="155"/>
      <c r="HG24" s="156"/>
      <c r="HH24" s="157"/>
      <c r="HI24" s="149" t="s">
        <v>41</v>
      </c>
      <c r="HJ24" s="155"/>
      <c r="HK24" s="149" t="s">
        <v>41</v>
      </c>
      <c r="HL24" s="155"/>
      <c r="HM24" s="155"/>
      <c r="HN24" s="156"/>
      <c r="HO24" s="157"/>
      <c r="HP24" s="149" t="s">
        <v>41</v>
      </c>
      <c r="HQ24" s="155"/>
      <c r="HR24" s="149" t="s">
        <v>41</v>
      </c>
      <c r="HS24" s="155"/>
      <c r="HT24" s="155"/>
      <c r="HU24" s="156"/>
      <c r="HV24" s="157"/>
      <c r="HW24" s="149" t="s">
        <v>41</v>
      </c>
      <c r="HX24" s="155"/>
      <c r="HY24" s="149" t="s">
        <v>44</v>
      </c>
      <c r="HZ24" s="155"/>
      <c r="IA24" s="155"/>
      <c r="IB24" s="156"/>
      <c r="IC24" s="460"/>
      <c r="ID24" s="149" t="s">
        <v>41</v>
      </c>
      <c r="IE24" s="155"/>
      <c r="IF24" s="149" t="s">
        <v>41</v>
      </c>
      <c r="IG24" s="155"/>
      <c r="IH24" s="155"/>
      <c r="II24" s="156"/>
      <c r="IJ24" s="157"/>
      <c r="IK24" s="149" t="s">
        <v>41</v>
      </c>
      <c r="IL24" s="155"/>
      <c r="IM24" s="149" t="s">
        <v>41</v>
      </c>
      <c r="IN24" s="155"/>
      <c r="IO24" s="155"/>
      <c r="IP24" s="156"/>
      <c r="IQ24" s="156"/>
      <c r="IR24" s="149" t="s">
        <v>41</v>
      </c>
      <c r="IS24" s="155"/>
      <c r="IT24" s="149" t="s">
        <v>41</v>
      </c>
      <c r="IU24" s="155"/>
      <c r="IV24" s="155"/>
      <c r="IW24" s="156"/>
      <c r="IX24" s="157"/>
      <c r="IY24" s="149" t="s">
        <v>41</v>
      </c>
      <c r="IZ24" s="155"/>
      <c r="JA24" s="149" t="s">
        <v>41</v>
      </c>
      <c r="JB24" s="155"/>
      <c r="JC24" s="155"/>
      <c r="JD24" s="156"/>
      <c r="JE24" s="157"/>
      <c r="JF24" s="154"/>
      <c r="JG24" s="155"/>
      <c r="JH24" s="149" t="s">
        <v>41</v>
      </c>
      <c r="JI24" s="149" t="s">
        <v>41</v>
      </c>
      <c r="JJ24" s="155"/>
      <c r="JK24" s="156"/>
      <c r="JL24" s="157"/>
      <c r="JM24" s="149" t="s">
        <v>41</v>
      </c>
      <c r="JN24" s="454"/>
      <c r="JO24" s="149" t="s">
        <v>41</v>
      </c>
      <c r="JP24" s="454"/>
      <c r="JQ24" s="454"/>
      <c r="JR24" s="156"/>
      <c r="JS24" s="460"/>
      <c r="JT24" s="149" t="s">
        <v>41</v>
      </c>
      <c r="JU24" s="454"/>
      <c r="JV24" s="149" t="s">
        <v>41</v>
      </c>
      <c r="JW24" s="454"/>
      <c r="JX24" s="454"/>
      <c r="JY24" s="156"/>
      <c r="JZ24" s="455"/>
      <c r="KA24" s="453"/>
      <c r="KB24" s="454"/>
      <c r="KC24" s="454"/>
      <c r="KD24" s="454"/>
      <c r="KE24" s="454"/>
      <c r="KF24" s="156"/>
      <c r="KG24" s="455"/>
      <c r="KH24" s="158"/>
      <c r="KI24" s="454"/>
      <c r="KJ24" s="454"/>
      <c r="KK24" s="454"/>
      <c r="KL24" s="454"/>
      <c r="KM24" s="156"/>
      <c r="KN24" s="156"/>
      <c r="KO24" s="164">
        <f t="shared" si="0"/>
        <v>79</v>
      </c>
      <c r="KP24" s="142" t="str">
        <f t="shared" si="1"/>
        <v/>
      </c>
      <c r="KQ24" s="142" t="str">
        <f t="shared" si="2"/>
        <v/>
      </c>
      <c r="KR24" s="142">
        <f t="shared" si="3"/>
        <v>1</v>
      </c>
      <c r="KS24" s="165">
        <f t="shared" si="4"/>
        <v>98.75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5" t="str">
        <f>IF(นักเรียน!C24="","",นักเรียน!C24)</f>
        <v/>
      </c>
      <c r="D25" s="495" t="str">
        <f>IF(นักเรียน!D24="","",นักเรียน!D24)</f>
        <v/>
      </c>
      <c r="E25" s="291" t="str">
        <f>IF(นักเรียน!E24="","",นักเรียน!E24)</f>
        <v/>
      </c>
      <c r="F25" s="142" t="str">
        <f>IF(นักเรียน!E24="","",นักเรียน!B24)</f>
        <v/>
      </c>
      <c r="G25" s="154"/>
      <c r="H25" s="155"/>
      <c r="I25" s="311"/>
      <c r="J25" s="155"/>
      <c r="K25" s="155"/>
      <c r="L25" s="156"/>
      <c r="M25" s="156"/>
      <c r="N25" s="154"/>
      <c r="O25" s="155"/>
      <c r="P25" s="155"/>
      <c r="Q25" s="155"/>
      <c r="R25" s="155"/>
      <c r="S25" s="156"/>
      <c r="T25" s="157"/>
      <c r="U25" s="154"/>
      <c r="V25" s="155"/>
      <c r="W25" s="155"/>
      <c r="X25" s="155"/>
      <c r="Y25" s="155"/>
      <c r="Z25" s="156"/>
      <c r="AA25" s="157"/>
      <c r="AB25" s="154"/>
      <c r="AC25" s="155"/>
      <c r="AD25" s="155"/>
      <c r="AE25" s="155"/>
      <c r="AF25" s="155"/>
      <c r="AG25" s="156"/>
      <c r="AH25" s="157"/>
      <c r="AI25" s="154"/>
      <c r="AJ25" s="155"/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0"/>
      <c r="DH25" s="458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0"/>
      <c r="EQ25" s="458"/>
      <c r="ER25" s="155"/>
      <c r="ES25" s="155"/>
      <c r="ET25" s="155"/>
      <c r="EU25" s="155"/>
      <c r="EV25" s="156"/>
      <c r="EW25" s="460"/>
      <c r="EX25" s="458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0"/>
      <c r="GN25" s="458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0"/>
      <c r="ID25" s="458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3"/>
      <c r="JN25" s="454"/>
      <c r="JO25" s="454"/>
      <c r="JP25" s="454"/>
      <c r="JQ25" s="454"/>
      <c r="JR25" s="156"/>
      <c r="JS25" s="460"/>
      <c r="JT25" s="458"/>
      <c r="JU25" s="454"/>
      <c r="JV25" s="454"/>
      <c r="JW25" s="454"/>
      <c r="JX25" s="454"/>
      <c r="JY25" s="156"/>
      <c r="JZ25" s="455"/>
      <c r="KA25" s="453"/>
      <c r="KB25" s="454"/>
      <c r="KC25" s="454"/>
      <c r="KD25" s="454"/>
      <c r="KE25" s="454"/>
      <c r="KF25" s="156"/>
      <c r="KG25" s="455"/>
      <c r="KH25" s="158"/>
      <c r="KI25" s="454"/>
      <c r="KJ25" s="454"/>
      <c r="KK25" s="454"/>
      <c r="KL25" s="454"/>
      <c r="KM25" s="156"/>
      <c r="KN25" s="156"/>
      <c r="KO25" s="164" t="str">
        <f t="shared" si="0"/>
        <v/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 t="str">
        <f t="shared" si="4"/>
        <v/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5" t="str">
        <f>IF(นักเรียน!C25="","",นักเรียน!C25)</f>
        <v/>
      </c>
      <c r="D26" s="495" t="str">
        <f>IF(นักเรียน!D25="","",นักเรียน!D25)</f>
        <v/>
      </c>
      <c r="E26" s="291" t="str">
        <f>IF(นักเรียน!E25="","",นักเรียน!E25)</f>
        <v/>
      </c>
      <c r="F26" s="142" t="str">
        <f>IF(นักเรียน!E25="","",นักเรียน!B25)</f>
        <v/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0"/>
      <c r="DH26" s="458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0"/>
      <c r="EQ26" s="458"/>
      <c r="ER26" s="155"/>
      <c r="ES26" s="155"/>
      <c r="ET26" s="155"/>
      <c r="EU26" s="155"/>
      <c r="EV26" s="156"/>
      <c r="EW26" s="460"/>
      <c r="EX26" s="458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0"/>
      <c r="GN26" s="458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0"/>
      <c r="ID26" s="458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3"/>
      <c r="JN26" s="454"/>
      <c r="JO26" s="454"/>
      <c r="JP26" s="454"/>
      <c r="JQ26" s="454"/>
      <c r="JR26" s="156"/>
      <c r="JS26" s="460"/>
      <c r="JT26" s="458"/>
      <c r="JU26" s="454"/>
      <c r="JV26" s="454"/>
      <c r="JW26" s="454"/>
      <c r="JX26" s="454"/>
      <c r="JY26" s="156"/>
      <c r="JZ26" s="455"/>
      <c r="KA26" s="453"/>
      <c r="KB26" s="454"/>
      <c r="KC26" s="454"/>
      <c r="KD26" s="454"/>
      <c r="KE26" s="454"/>
      <c r="KF26" s="156"/>
      <c r="KG26" s="455"/>
      <c r="KH26" s="158"/>
      <c r="KI26" s="454"/>
      <c r="KJ26" s="454"/>
      <c r="KK26" s="454"/>
      <c r="KL26" s="454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5" t="str">
        <f>IF(นักเรียน!C26="","",นักเรียน!C26)</f>
        <v/>
      </c>
      <c r="D27" s="495" t="str">
        <f>IF(นักเรียน!D26="","",นักเรียน!D26)</f>
        <v/>
      </c>
      <c r="E27" s="291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0"/>
      <c r="DH27" s="458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0"/>
      <c r="EQ27" s="458"/>
      <c r="ER27" s="155"/>
      <c r="ES27" s="155"/>
      <c r="ET27" s="155"/>
      <c r="EU27" s="155"/>
      <c r="EV27" s="156"/>
      <c r="EW27" s="460"/>
      <c r="EX27" s="458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0"/>
      <c r="GN27" s="458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0"/>
      <c r="ID27" s="458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3"/>
      <c r="JN27" s="454"/>
      <c r="JO27" s="454"/>
      <c r="JP27" s="454"/>
      <c r="JQ27" s="454"/>
      <c r="JR27" s="156"/>
      <c r="JS27" s="460"/>
      <c r="JT27" s="458"/>
      <c r="JU27" s="454"/>
      <c r="JV27" s="454"/>
      <c r="JW27" s="454"/>
      <c r="JX27" s="454"/>
      <c r="JY27" s="156"/>
      <c r="JZ27" s="455"/>
      <c r="KA27" s="453"/>
      <c r="KB27" s="454"/>
      <c r="KC27" s="454"/>
      <c r="KD27" s="454"/>
      <c r="KE27" s="454"/>
      <c r="KF27" s="156"/>
      <c r="KG27" s="455"/>
      <c r="KH27" s="158"/>
      <c r="KI27" s="454"/>
      <c r="KJ27" s="454"/>
      <c r="KK27" s="454"/>
      <c r="KL27" s="454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5" t="str">
        <f>IF(นักเรียน!C27="","",นักเรียน!C27)</f>
        <v/>
      </c>
      <c r="D28" s="495" t="str">
        <f>IF(นักเรียน!D27="","",นักเรียน!D27)</f>
        <v/>
      </c>
      <c r="E28" s="291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0"/>
      <c r="DH28" s="458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0"/>
      <c r="EQ28" s="458"/>
      <c r="ER28" s="155"/>
      <c r="ES28" s="155"/>
      <c r="ET28" s="155"/>
      <c r="EU28" s="155"/>
      <c r="EV28" s="156"/>
      <c r="EW28" s="460"/>
      <c r="EX28" s="458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0"/>
      <c r="GN28" s="458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0"/>
      <c r="ID28" s="458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3"/>
      <c r="JN28" s="454"/>
      <c r="JO28" s="454"/>
      <c r="JP28" s="454"/>
      <c r="JQ28" s="454"/>
      <c r="JR28" s="156"/>
      <c r="JS28" s="460"/>
      <c r="JT28" s="458"/>
      <c r="JU28" s="454"/>
      <c r="JV28" s="454"/>
      <c r="JW28" s="454"/>
      <c r="JX28" s="454"/>
      <c r="JY28" s="156"/>
      <c r="JZ28" s="455"/>
      <c r="KA28" s="453"/>
      <c r="KB28" s="454"/>
      <c r="KC28" s="454"/>
      <c r="KD28" s="454"/>
      <c r="KE28" s="454"/>
      <c r="KF28" s="156"/>
      <c r="KG28" s="455"/>
      <c r="KH28" s="158"/>
      <c r="KI28" s="454"/>
      <c r="KJ28" s="454"/>
      <c r="KK28" s="454"/>
      <c r="KL28" s="454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5" t="str">
        <f>IF(นักเรียน!C28="","",นักเรียน!C28)</f>
        <v/>
      </c>
      <c r="D29" s="495" t="str">
        <f>IF(นักเรียน!D28="","",นักเรียน!D28)</f>
        <v/>
      </c>
      <c r="E29" s="291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0"/>
      <c r="DH29" s="458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0"/>
      <c r="EQ29" s="458"/>
      <c r="ER29" s="155"/>
      <c r="ES29" s="155"/>
      <c r="ET29" s="155"/>
      <c r="EU29" s="155"/>
      <c r="EV29" s="156"/>
      <c r="EW29" s="460"/>
      <c r="EX29" s="458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0"/>
      <c r="GN29" s="458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0"/>
      <c r="ID29" s="458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3"/>
      <c r="JN29" s="454"/>
      <c r="JO29" s="454"/>
      <c r="JP29" s="454"/>
      <c r="JQ29" s="454"/>
      <c r="JR29" s="156"/>
      <c r="JS29" s="460"/>
      <c r="JT29" s="458"/>
      <c r="JU29" s="454"/>
      <c r="JV29" s="454"/>
      <c r="JW29" s="454"/>
      <c r="JX29" s="454"/>
      <c r="JY29" s="156"/>
      <c r="JZ29" s="455"/>
      <c r="KA29" s="453"/>
      <c r="KB29" s="454"/>
      <c r="KC29" s="454"/>
      <c r="KD29" s="454"/>
      <c r="KE29" s="454"/>
      <c r="KF29" s="156"/>
      <c r="KG29" s="455"/>
      <c r="KH29" s="158"/>
      <c r="KI29" s="454"/>
      <c r="KJ29" s="454"/>
      <c r="KK29" s="454"/>
      <c r="KL29" s="454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5" t="str">
        <f>IF(นักเรียน!C29="","",นักเรียน!C29)</f>
        <v/>
      </c>
      <c r="D30" s="495" t="str">
        <f>IF(นักเรียน!D29="","",นักเรียน!D29)</f>
        <v/>
      </c>
      <c r="E30" s="291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0"/>
      <c r="DH30" s="458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0"/>
      <c r="EQ30" s="458"/>
      <c r="ER30" s="155"/>
      <c r="ES30" s="155"/>
      <c r="ET30" s="155"/>
      <c r="EU30" s="155"/>
      <c r="EV30" s="156"/>
      <c r="EW30" s="460"/>
      <c r="EX30" s="458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0"/>
      <c r="GN30" s="458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0"/>
      <c r="ID30" s="458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3"/>
      <c r="JN30" s="454"/>
      <c r="JO30" s="454"/>
      <c r="JP30" s="454"/>
      <c r="JQ30" s="454"/>
      <c r="JR30" s="156"/>
      <c r="JS30" s="460"/>
      <c r="JT30" s="458"/>
      <c r="JU30" s="454"/>
      <c r="JV30" s="454"/>
      <c r="JW30" s="454"/>
      <c r="JX30" s="454"/>
      <c r="JY30" s="156"/>
      <c r="JZ30" s="455"/>
      <c r="KA30" s="453"/>
      <c r="KB30" s="454"/>
      <c r="KC30" s="454"/>
      <c r="KD30" s="454"/>
      <c r="KE30" s="454"/>
      <c r="KF30" s="156"/>
      <c r="KG30" s="455"/>
      <c r="KH30" s="158"/>
      <c r="KI30" s="454"/>
      <c r="KJ30" s="454"/>
      <c r="KK30" s="454"/>
      <c r="KL30" s="454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5" t="str">
        <f>IF(นักเรียน!C30="","",นักเรียน!C30)</f>
        <v/>
      </c>
      <c r="D31" s="495" t="str">
        <f>IF(นักเรียน!D30="","",นักเรียน!D30)</f>
        <v/>
      </c>
      <c r="E31" s="291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0"/>
      <c r="DH31" s="458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0"/>
      <c r="EQ31" s="458"/>
      <c r="ER31" s="155"/>
      <c r="ES31" s="155"/>
      <c r="ET31" s="155"/>
      <c r="EU31" s="155"/>
      <c r="EV31" s="156"/>
      <c r="EW31" s="460"/>
      <c r="EX31" s="458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0"/>
      <c r="GN31" s="458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0"/>
      <c r="ID31" s="458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3"/>
      <c r="JN31" s="454"/>
      <c r="JO31" s="454"/>
      <c r="JP31" s="454"/>
      <c r="JQ31" s="454"/>
      <c r="JR31" s="156"/>
      <c r="JS31" s="460"/>
      <c r="JT31" s="458"/>
      <c r="JU31" s="454"/>
      <c r="JV31" s="454"/>
      <c r="JW31" s="454"/>
      <c r="JX31" s="454"/>
      <c r="JY31" s="156"/>
      <c r="JZ31" s="455"/>
      <c r="KA31" s="453"/>
      <c r="KB31" s="454"/>
      <c r="KC31" s="454"/>
      <c r="KD31" s="454"/>
      <c r="KE31" s="454"/>
      <c r="KF31" s="156"/>
      <c r="KG31" s="455"/>
      <c r="KH31" s="158"/>
      <c r="KI31" s="454"/>
      <c r="KJ31" s="454"/>
      <c r="KK31" s="454"/>
      <c r="KL31" s="454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5" t="str">
        <f>IF(นักเรียน!C31="","",นักเรียน!C31)</f>
        <v/>
      </c>
      <c r="D32" s="495" t="str">
        <f>IF(นักเรียน!D31="","",นักเรียน!D31)</f>
        <v/>
      </c>
      <c r="E32" s="291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0"/>
      <c r="DH32" s="458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0"/>
      <c r="EQ32" s="458"/>
      <c r="ER32" s="155"/>
      <c r="ES32" s="155"/>
      <c r="ET32" s="155"/>
      <c r="EU32" s="155"/>
      <c r="EV32" s="156"/>
      <c r="EW32" s="460"/>
      <c r="EX32" s="458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0"/>
      <c r="GN32" s="458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0"/>
      <c r="ID32" s="458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3"/>
      <c r="JN32" s="454"/>
      <c r="JO32" s="454"/>
      <c r="JP32" s="454"/>
      <c r="JQ32" s="454"/>
      <c r="JR32" s="156"/>
      <c r="JS32" s="460"/>
      <c r="JT32" s="458"/>
      <c r="JU32" s="454"/>
      <c r="JV32" s="454"/>
      <c r="JW32" s="454"/>
      <c r="JX32" s="454"/>
      <c r="JY32" s="156"/>
      <c r="JZ32" s="455"/>
      <c r="KA32" s="453"/>
      <c r="KB32" s="454"/>
      <c r="KC32" s="454"/>
      <c r="KD32" s="454"/>
      <c r="KE32" s="454"/>
      <c r="KF32" s="156"/>
      <c r="KG32" s="455"/>
      <c r="KH32" s="158"/>
      <c r="KI32" s="454"/>
      <c r="KJ32" s="454"/>
      <c r="KK32" s="454"/>
      <c r="KL32" s="454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5" t="str">
        <f>IF(นักเรียน!C32="","",นักเรียน!C32)</f>
        <v/>
      </c>
      <c r="D33" s="495" t="str">
        <f>IF(นักเรียน!D32="","",นักเรียน!D32)</f>
        <v/>
      </c>
      <c r="E33" s="291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0"/>
      <c r="DH33" s="458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0"/>
      <c r="EQ33" s="458"/>
      <c r="ER33" s="155"/>
      <c r="ES33" s="155"/>
      <c r="ET33" s="155"/>
      <c r="EU33" s="155"/>
      <c r="EV33" s="156"/>
      <c r="EW33" s="460"/>
      <c r="EX33" s="458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0"/>
      <c r="GN33" s="458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0"/>
      <c r="ID33" s="458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3"/>
      <c r="JN33" s="454"/>
      <c r="JO33" s="454"/>
      <c r="JP33" s="454"/>
      <c r="JQ33" s="454"/>
      <c r="JR33" s="156"/>
      <c r="JS33" s="460"/>
      <c r="JT33" s="458"/>
      <c r="JU33" s="454"/>
      <c r="JV33" s="454"/>
      <c r="JW33" s="454"/>
      <c r="JX33" s="454"/>
      <c r="JY33" s="156"/>
      <c r="JZ33" s="455"/>
      <c r="KA33" s="453"/>
      <c r="KB33" s="454"/>
      <c r="KC33" s="454"/>
      <c r="KD33" s="454"/>
      <c r="KE33" s="454"/>
      <c r="KF33" s="156"/>
      <c r="KG33" s="455"/>
      <c r="KH33" s="158"/>
      <c r="KI33" s="454"/>
      <c r="KJ33" s="454"/>
      <c r="KK33" s="454"/>
      <c r="KL33" s="454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5" t="str">
        <f>IF(นักเรียน!C33="","",นักเรียน!C33)</f>
        <v/>
      </c>
      <c r="D34" s="495" t="str">
        <f>IF(นักเรียน!D33="","",นักเรียน!D33)</f>
        <v/>
      </c>
      <c r="E34" s="291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0"/>
      <c r="DH34" s="458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0"/>
      <c r="EQ34" s="458"/>
      <c r="ER34" s="155"/>
      <c r="ES34" s="155"/>
      <c r="ET34" s="155"/>
      <c r="EU34" s="155"/>
      <c r="EV34" s="156"/>
      <c r="EW34" s="460"/>
      <c r="EX34" s="458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0"/>
      <c r="GN34" s="458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0"/>
      <c r="ID34" s="458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3"/>
      <c r="JN34" s="454"/>
      <c r="JO34" s="454"/>
      <c r="JP34" s="454"/>
      <c r="JQ34" s="454"/>
      <c r="JR34" s="156"/>
      <c r="JS34" s="460"/>
      <c r="JT34" s="458"/>
      <c r="JU34" s="454"/>
      <c r="JV34" s="454"/>
      <c r="JW34" s="454"/>
      <c r="JX34" s="454"/>
      <c r="JY34" s="156"/>
      <c r="JZ34" s="455"/>
      <c r="KA34" s="453"/>
      <c r="KB34" s="454"/>
      <c r="KC34" s="454"/>
      <c r="KD34" s="454"/>
      <c r="KE34" s="454"/>
      <c r="KF34" s="156"/>
      <c r="KG34" s="455"/>
      <c r="KH34" s="158"/>
      <c r="KI34" s="454"/>
      <c r="KJ34" s="454"/>
      <c r="KK34" s="454"/>
      <c r="KL34" s="454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5" t="str">
        <f>IF(นักเรียน!C34="","",นักเรียน!C34)</f>
        <v/>
      </c>
      <c r="D35" s="495" t="str">
        <f>IF(นักเรียน!D34="","",นักเรียน!D34)</f>
        <v/>
      </c>
      <c r="E35" s="291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0"/>
      <c r="DH35" s="458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0"/>
      <c r="EQ35" s="458"/>
      <c r="ER35" s="155"/>
      <c r="ES35" s="155"/>
      <c r="ET35" s="155"/>
      <c r="EU35" s="155"/>
      <c r="EV35" s="156"/>
      <c r="EW35" s="460"/>
      <c r="EX35" s="458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0"/>
      <c r="GN35" s="458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0"/>
      <c r="ID35" s="458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3"/>
      <c r="JN35" s="454"/>
      <c r="JO35" s="454"/>
      <c r="JP35" s="454"/>
      <c r="JQ35" s="454"/>
      <c r="JR35" s="156"/>
      <c r="JS35" s="460"/>
      <c r="JT35" s="458"/>
      <c r="JU35" s="454"/>
      <c r="JV35" s="454"/>
      <c r="JW35" s="454"/>
      <c r="JX35" s="454"/>
      <c r="JY35" s="156"/>
      <c r="JZ35" s="455"/>
      <c r="KA35" s="453"/>
      <c r="KB35" s="454"/>
      <c r="KC35" s="454"/>
      <c r="KD35" s="454"/>
      <c r="KE35" s="454"/>
      <c r="KF35" s="156"/>
      <c r="KG35" s="455"/>
      <c r="KH35" s="158"/>
      <c r="KI35" s="454"/>
      <c r="KJ35" s="454"/>
      <c r="KK35" s="454"/>
      <c r="KL35" s="454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5" t="str">
        <f>IF(นักเรียน!C35="","",นักเรียน!C35)</f>
        <v/>
      </c>
      <c r="D36" s="495" t="str">
        <f>IF(นักเรียน!D35="","",นักเรียน!D35)</f>
        <v/>
      </c>
      <c r="E36" s="291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0"/>
      <c r="DH36" s="458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0"/>
      <c r="EQ36" s="458"/>
      <c r="ER36" s="155"/>
      <c r="ES36" s="155"/>
      <c r="ET36" s="155"/>
      <c r="EU36" s="155"/>
      <c r="EV36" s="156"/>
      <c r="EW36" s="460"/>
      <c r="EX36" s="458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0"/>
      <c r="GN36" s="458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0"/>
      <c r="ID36" s="458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3"/>
      <c r="JN36" s="454"/>
      <c r="JO36" s="454"/>
      <c r="JP36" s="454"/>
      <c r="JQ36" s="454"/>
      <c r="JR36" s="156"/>
      <c r="JS36" s="460"/>
      <c r="JT36" s="458"/>
      <c r="JU36" s="454"/>
      <c r="JV36" s="454"/>
      <c r="JW36" s="454"/>
      <c r="JX36" s="454"/>
      <c r="JY36" s="156"/>
      <c r="JZ36" s="455"/>
      <c r="KA36" s="453"/>
      <c r="KB36" s="454"/>
      <c r="KC36" s="454"/>
      <c r="KD36" s="454"/>
      <c r="KE36" s="454"/>
      <c r="KF36" s="156"/>
      <c r="KG36" s="455"/>
      <c r="KH36" s="158"/>
      <c r="KI36" s="454"/>
      <c r="KJ36" s="454"/>
      <c r="KK36" s="454"/>
      <c r="KL36" s="454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5" t="str">
        <f>IF(นักเรียน!C36="","",นักเรียน!C36)</f>
        <v/>
      </c>
      <c r="D37" s="495" t="str">
        <f>IF(นักเรียน!D36="","",นักเรียน!D36)</f>
        <v/>
      </c>
      <c r="E37" s="291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0"/>
      <c r="DH37" s="458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0"/>
      <c r="EQ37" s="458"/>
      <c r="ER37" s="155"/>
      <c r="ES37" s="155"/>
      <c r="ET37" s="155"/>
      <c r="EU37" s="155"/>
      <c r="EV37" s="156"/>
      <c r="EW37" s="460"/>
      <c r="EX37" s="458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0"/>
      <c r="GN37" s="458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0"/>
      <c r="ID37" s="458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3"/>
      <c r="JN37" s="454"/>
      <c r="JO37" s="454"/>
      <c r="JP37" s="454"/>
      <c r="JQ37" s="454"/>
      <c r="JR37" s="156"/>
      <c r="JS37" s="460"/>
      <c r="JT37" s="458"/>
      <c r="JU37" s="454"/>
      <c r="JV37" s="454"/>
      <c r="JW37" s="454"/>
      <c r="JX37" s="454"/>
      <c r="JY37" s="156"/>
      <c r="JZ37" s="455"/>
      <c r="KA37" s="453"/>
      <c r="KB37" s="454"/>
      <c r="KC37" s="454"/>
      <c r="KD37" s="454"/>
      <c r="KE37" s="454"/>
      <c r="KF37" s="156"/>
      <c r="KG37" s="455"/>
      <c r="KH37" s="158"/>
      <c r="KI37" s="454"/>
      <c r="KJ37" s="454"/>
      <c r="KK37" s="454"/>
      <c r="KL37" s="454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5" t="str">
        <f>IF(นักเรียน!C37="","",นักเรียน!C37)</f>
        <v/>
      </c>
      <c r="D38" s="495" t="str">
        <f>IF(นักเรียน!D37="","",นักเรียน!D37)</f>
        <v/>
      </c>
      <c r="E38" s="291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0"/>
      <c r="DH38" s="458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0"/>
      <c r="EQ38" s="458"/>
      <c r="ER38" s="155"/>
      <c r="ES38" s="155"/>
      <c r="ET38" s="155"/>
      <c r="EU38" s="155"/>
      <c r="EV38" s="156"/>
      <c r="EW38" s="460"/>
      <c r="EX38" s="458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0"/>
      <c r="GN38" s="458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0"/>
      <c r="ID38" s="458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3"/>
      <c r="JN38" s="454"/>
      <c r="JO38" s="454"/>
      <c r="JP38" s="454"/>
      <c r="JQ38" s="454"/>
      <c r="JR38" s="156"/>
      <c r="JS38" s="460"/>
      <c r="JT38" s="458"/>
      <c r="JU38" s="454"/>
      <c r="JV38" s="454"/>
      <c r="JW38" s="454"/>
      <c r="JX38" s="454"/>
      <c r="JY38" s="156"/>
      <c r="JZ38" s="455"/>
      <c r="KA38" s="453"/>
      <c r="KB38" s="454"/>
      <c r="KC38" s="454"/>
      <c r="KD38" s="454"/>
      <c r="KE38" s="454"/>
      <c r="KF38" s="156"/>
      <c r="KG38" s="455"/>
      <c r="KH38" s="158"/>
      <c r="KI38" s="454"/>
      <c r="KJ38" s="454"/>
      <c r="KK38" s="454"/>
      <c r="KL38" s="454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5" t="str">
        <f>IF(นักเรียน!C38="","",นักเรียน!C38)</f>
        <v/>
      </c>
      <c r="D39" s="495" t="str">
        <f>IF(นักเรียน!D38="","",นักเรียน!D38)</f>
        <v/>
      </c>
      <c r="E39" s="291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0"/>
      <c r="DH39" s="458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0"/>
      <c r="EQ39" s="458"/>
      <c r="ER39" s="155"/>
      <c r="ES39" s="155"/>
      <c r="ET39" s="155"/>
      <c r="EU39" s="155"/>
      <c r="EV39" s="156"/>
      <c r="EW39" s="460"/>
      <c r="EX39" s="458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0"/>
      <c r="GN39" s="458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0"/>
      <c r="ID39" s="458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3"/>
      <c r="JN39" s="454"/>
      <c r="JO39" s="454"/>
      <c r="JP39" s="454"/>
      <c r="JQ39" s="454"/>
      <c r="JR39" s="156"/>
      <c r="JS39" s="460"/>
      <c r="JT39" s="458"/>
      <c r="JU39" s="454"/>
      <c r="JV39" s="454"/>
      <c r="JW39" s="454"/>
      <c r="JX39" s="454"/>
      <c r="JY39" s="156"/>
      <c r="JZ39" s="455"/>
      <c r="KA39" s="453"/>
      <c r="KB39" s="454"/>
      <c r="KC39" s="454"/>
      <c r="KD39" s="454"/>
      <c r="KE39" s="454"/>
      <c r="KF39" s="156"/>
      <c r="KG39" s="455"/>
      <c r="KH39" s="158"/>
      <c r="KI39" s="454"/>
      <c r="KJ39" s="454"/>
      <c r="KK39" s="454"/>
      <c r="KL39" s="454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5" t="str">
        <f>IF(นักเรียน!C39="","",นักเรียน!C39)</f>
        <v/>
      </c>
      <c r="D40" s="495" t="str">
        <f>IF(นักเรียน!D39="","",นักเรียน!D39)</f>
        <v/>
      </c>
      <c r="E40" s="291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0"/>
      <c r="DH40" s="458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0"/>
      <c r="EQ40" s="458"/>
      <c r="ER40" s="155"/>
      <c r="ES40" s="155"/>
      <c r="ET40" s="155"/>
      <c r="EU40" s="155"/>
      <c r="EV40" s="156"/>
      <c r="EW40" s="460"/>
      <c r="EX40" s="458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0"/>
      <c r="GN40" s="458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0"/>
      <c r="ID40" s="458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3"/>
      <c r="JN40" s="454"/>
      <c r="JO40" s="454"/>
      <c r="JP40" s="454"/>
      <c r="JQ40" s="454"/>
      <c r="JR40" s="156"/>
      <c r="JS40" s="460"/>
      <c r="JT40" s="458"/>
      <c r="JU40" s="454"/>
      <c r="JV40" s="454"/>
      <c r="JW40" s="454"/>
      <c r="JX40" s="454"/>
      <c r="JY40" s="156"/>
      <c r="JZ40" s="455"/>
      <c r="KA40" s="453"/>
      <c r="KB40" s="454"/>
      <c r="KC40" s="454"/>
      <c r="KD40" s="454"/>
      <c r="KE40" s="454"/>
      <c r="KF40" s="156"/>
      <c r="KG40" s="455"/>
      <c r="KH40" s="158"/>
      <c r="KI40" s="454"/>
      <c r="KJ40" s="454"/>
      <c r="KK40" s="454"/>
      <c r="KL40" s="454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5" t="str">
        <f>IF(นักเรียน!C40="","",นักเรียน!C40)</f>
        <v/>
      </c>
      <c r="D41" s="495" t="str">
        <f>IF(นักเรียน!D40="","",นักเรียน!D40)</f>
        <v/>
      </c>
      <c r="E41" s="291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0"/>
      <c r="DH41" s="458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0"/>
      <c r="EQ41" s="458"/>
      <c r="ER41" s="155"/>
      <c r="ES41" s="155"/>
      <c r="ET41" s="155"/>
      <c r="EU41" s="155"/>
      <c r="EV41" s="156"/>
      <c r="EW41" s="460"/>
      <c r="EX41" s="458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0"/>
      <c r="GN41" s="458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0"/>
      <c r="ID41" s="458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3"/>
      <c r="JN41" s="454"/>
      <c r="JO41" s="454"/>
      <c r="JP41" s="454"/>
      <c r="JQ41" s="454"/>
      <c r="JR41" s="156"/>
      <c r="JS41" s="460"/>
      <c r="JT41" s="458"/>
      <c r="JU41" s="454"/>
      <c r="JV41" s="454"/>
      <c r="JW41" s="454"/>
      <c r="JX41" s="454"/>
      <c r="JY41" s="156"/>
      <c r="JZ41" s="455"/>
      <c r="KA41" s="453"/>
      <c r="KB41" s="454"/>
      <c r="KC41" s="454"/>
      <c r="KD41" s="454"/>
      <c r="KE41" s="454"/>
      <c r="KF41" s="156"/>
      <c r="KG41" s="455"/>
      <c r="KH41" s="158"/>
      <c r="KI41" s="454"/>
      <c r="KJ41" s="454"/>
      <c r="KK41" s="454"/>
      <c r="KL41" s="454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5" t="str">
        <f>IF(นักเรียน!C41="","",นักเรียน!C41)</f>
        <v/>
      </c>
      <c r="D42" s="495" t="str">
        <f>IF(นักเรียน!D41="","",นักเรียน!D41)</f>
        <v/>
      </c>
      <c r="E42" s="291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0"/>
      <c r="DH42" s="458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0"/>
      <c r="EQ42" s="458"/>
      <c r="ER42" s="155"/>
      <c r="ES42" s="155"/>
      <c r="ET42" s="155"/>
      <c r="EU42" s="155"/>
      <c r="EV42" s="156"/>
      <c r="EW42" s="460"/>
      <c r="EX42" s="458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0"/>
      <c r="GN42" s="458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0"/>
      <c r="ID42" s="458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3"/>
      <c r="JN42" s="454"/>
      <c r="JO42" s="454"/>
      <c r="JP42" s="454"/>
      <c r="JQ42" s="454"/>
      <c r="JR42" s="156"/>
      <c r="JS42" s="460"/>
      <c r="JT42" s="458"/>
      <c r="JU42" s="454"/>
      <c r="JV42" s="454"/>
      <c r="JW42" s="454"/>
      <c r="JX42" s="454"/>
      <c r="JY42" s="156"/>
      <c r="JZ42" s="455"/>
      <c r="KA42" s="453"/>
      <c r="KB42" s="454"/>
      <c r="KC42" s="454"/>
      <c r="KD42" s="454"/>
      <c r="KE42" s="454"/>
      <c r="KF42" s="156"/>
      <c r="KG42" s="455"/>
      <c r="KH42" s="158"/>
      <c r="KI42" s="454"/>
      <c r="KJ42" s="454"/>
      <c r="KK42" s="454"/>
      <c r="KL42" s="454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5" t="str">
        <f>IF(นักเรียน!C42="","",นักเรียน!C42)</f>
        <v/>
      </c>
      <c r="D43" s="495" t="str">
        <f>IF(นักเรียน!D42="","",นักเรียน!D42)</f>
        <v/>
      </c>
      <c r="E43" s="291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0"/>
      <c r="DH43" s="458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0"/>
      <c r="EQ43" s="458"/>
      <c r="ER43" s="155"/>
      <c r="ES43" s="155"/>
      <c r="ET43" s="155"/>
      <c r="EU43" s="155"/>
      <c r="EV43" s="156"/>
      <c r="EW43" s="460"/>
      <c r="EX43" s="458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0"/>
      <c r="GN43" s="458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0"/>
      <c r="ID43" s="458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3"/>
      <c r="JN43" s="454"/>
      <c r="JO43" s="454"/>
      <c r="JP43" s="454"/>
      <c r="JQ43" s="454"/>
      <c r="JR43" s="156"/>
      <c r="JS43" s="460"/>
      <c r="JT43" s="458"/>
      <c r="JU43" s="454"/>
      <c r="JV43" s="454"/>
      <c r="JW43" s="454"/>
      <c r="JX43" s="454"/>
      <c r="JY43" s="156"/>
      <c r="JZ43" s="455"/>
      <c r="KA43" s="453"/>
      <c r="KB43" s="454"/>
      <c r="KC43" s="454"/>
      <c r="KD43" s="454"/>
      <c r="KE43" s="454"/>
      <c r="KF43" s="156"/>
      <c r="KG43" s="455"/>
      <c r="KH43" s="158"/>
      <c r="KI43" s="454"/>
      <c r="KJ43" s="454"/>
      <c r="KK43" s="454"/>
      <c r="KL43" s="454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5" t="str">
        <f>IF(นักเรียน!C43="","",นักเรียน!C43)</f>
        <v/>
      </c>
      <c r="D44" s="495" t="str">
        <f>IF(นักเรียน!D43="","",นักเรียน!D43)</f>
        <v/>
      </c>
      <c r="E44" s="291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0"/>
      <c r="DH44" s="458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0"/>
      <c r="EQ44" s="458"/>
      <c r="ER44" s="155"/>
      <c r="ES44" s="155"/>
      <c r="ET44" s="155"/>
      <c r="EU44" s="155"/>
      <c r="EV44" s="156"/>
      <c r="EW44" s="460"/>
      <c r="EX44" s="458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0"/>
      <c r="GN44" s="458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0"/>
      <c r="ID44" s="458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3"/>
      <c r="JN44" s="454"/>
      <c r="JO44" s="454"/>
      <c r="JP44" s="454"/>
      <c r="JQ44" s="454"/>
      <c r="JR44" s="156"/>
      <c r="JS44" s="460"/>
      <c r="JT44" s="458"/>
      <c r="JU44" s="454"/>
      <c r="JV44" s="454"/>
      <c r="JW44" s="454"/>
      <c r="JX44" s="454"/>
      <c r="JY44" s="156"/>
      <c r="JZ44" s="455"/>
      <c r="KA44" s="453"/>
      <c r="KB44" s="454"/>
      <c r="KC44" s="454"/>
      <c r="KD44" s="454"/>
      <c r="KE44" s="454"/>
      <c r="KF44" s="156"/>
      <c r="KG44" s="455"/>
      <c r="KH44" s="158"/>
      <c r="KI44" s="454"/>
      <c r="KJ44" s="454"/>
      <c r="KK44" s="454"/>
      <c r="KL44" s="454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5" t="str">
        <f>IF(นักเรียน!C44="","",นักเรียน!C44)</f>
        <v/>
      </c>
      <c r="D45" s="495" t="str">
        <f>IF(นักเรียน!D44="","",นักเรียน!D44)</f>
        <v/>
      </c>
      <c r="E45" s="291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0"/>
      <c r="DH45" s="458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0"/>
      <c r="EQ45" s="458"/>
      <c r="ER45" s="155"/>
      <c r="ES45" s="155"/>
      <c r="ET45" s="155"/>
      <c r="EU45" s="155"/>
      <c r="EV45" s="156"/>
      <c r="EW45" s="460"/>
      <c r="EX45" s="458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0"/>
      <c r="GN45" s="458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0"/>
      <c r="ID45" s="458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3"/>
      <c r="JN45" s="454"/>
      <c r="JO45" s="454"/>
      <c r="JP45" s="454"/>
      <c r="JQ45" s="454"/>
      <c r="JR45" s="156"/>
      <c r="JS45" s="460"/>
      <c r="JT45" s="458"/>
      <c r="JU45" s="454"/>
      <c r="JV45" s="454"/>
      <c r="JW45" s="454"/>
      <c r="JX45" s="454"/>
      <c r="JY45" s="156"/>
      <c r="JZ45" s="455"/>
      <c r="KA45" s="453"/>
      <c r="KB45" s="454"/>
      <c r="KC45" s="454"/>
      <c r="KD45" s="454"/>
      <c r="KE45" s="454"/>
      <c r="KF45" s="156"/>
      <c r="KG45" s="455"/>
      <c r="KH45" s="158"/>
      <c r="KI45" s="454"/>
      <c r="KJ45" s="454"/>
      <c r="KK45" s="454"/>
      <c r="KL45" s="454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5" t="str">
        <f>IF(นักเรียน!C45="","",นักเรียน!C45)</f>
        <v/>
      </c>
      <c r="D46" s="495" t="str">
        <f>IF(นักเรียน!D45="","",นักเรียน!D45)</f>
        <v/>
      </c>
      <c r="E46" s="291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0"/>
      <c r="DH46" s="458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0"/>
      <c r="EQ46" s="458"/>
      <c r="ER46" s="155"/>
      <c r="ES46" s="155"/>
      <c r="ET46" s="155"/>
      <c r="EU46" s="155"/>
      <c r="EV46" s="156"/>
      <c r="EW46" s="460"/>
      <c r="EX46" s="458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0"/>
      <c r="GN46" s="458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0"/>
      <c r="ID46" s="458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3"/>
      <c r="JN46" s="454"/>
      <c r="JO46" s="454"/>
      <c r="JP46" s="454"/>
      <c r="JQ46" s="454"/>
      <c r="JR46" s="156"/>
      <c r="JS46" s="460"/>
      <c r="JT46" s="458"/>
      <c r="JU46" s="454"/>
      <c r="JV46" s="454"/>
      <c r="JW46" s="454"/>
      <c r="JX46" s="454"/>
      <c r="JY46" s="156"/>
      <c r="JZ46" s="455"/>
      <c r="KA46" s="453"/>
      <c r="KB46" s="454"/>
      <c r="KC46" s="454"/>
      <c r="KD46" s="454"/>
      <c r="KE46" s="454"/>
      <c r="KF46" s="156"/>
      <c r="KG46" s="455"/>
      <c r="KH46" s="158"/>
      <c r="KI46" s="454"/>
      <c r="KJ46" s="454"/>
      <c r="KK46" s="454"/>
      <c r="KL46" s="454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5" t="str">
        <f>IF(นักเรียน!C46="","",นักเรียน!C46)</f>
        <v/>
      </c>
      <c r="D47" s="495" t="str">
        <f>IF(นักเรียน!D46="","",นักเรียน!D46)</f>
        <v/>
      </c>
      <c r="E47" s="291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8"/>
      <c r="H47" s="459"/>
      <c r="I47" s="459"/>
      <c r="J47" s="459"/>
      <c r="K47" s="459"/>
      <c r="L47" s="156"/>
      <c r="M47" s="156"/>
      <c r="N47" s="458"/>
      <c r="O47" s="459"/>
      <c r="P47" s="459"/>
      <c r="Q47" s="459"/>
      <c r="R47" s="459"/>
      <c r="S47" s="156"/>
      <c r="T47" s="460"/>
      <c r="U47" s="458"/>
      <c r="V47" s="459"/>
      <c r="W47" s="459"/>
      <c r="X47" s="459"/>
      <c r="Y47" s="459"/>
      <c r="Z47" s="156"/>
      <c r="AA47" s="460"/>
      <c r="AB47" s="458"/>
      <c r="AC47" s="459"/>
      <c r="AD47" s="459"/>
      <c r="AE47" s="459"/>
      <c r="AF47" s="459"/>
      <c r="AG47" s="156"/>
      <c r="AH47" s="460"/>
      <c r="AI47" s="458"/>
      <c r="AJ47" s="459"/>
      <c r="AK47" s="459"/>
      <c r="AL47" s="459"/>
      <c r="AM47" s="459"/>
      <c r="AN47" s="156"/>
      <c r="AO47" s="460"/>
      <c r="AP47" s="458"/>
      <c r="AQ47" s="459"/>
      <c r="AR47" s="459"/>
      <c r="AS47" s="459"/>
      <c r="AT47" s="459"/>
      <c r="AU47" s="156"/>
      <c r="AV47" s="460"/>
      <c r="AW47" s="158"/>
      <c r="AX47" s="459"/>
      <c r="AY47" s="459"/>
      <c r="AZ47" s="459"/>
      <c r="BA47" s="459"/>
      <c r="BB47" s="156"/>
      <c r="BC47" s="156"/>
      <c r="BD47" s="458"/>
      <c r="BE47" s="459"/>
      <c r="BF47" s="459"/>
      <c r="BG47" s="459"/>
      <c r="BH47" s="459"/>
      <c r="BI47" s="156"/>
      <c r="BJ47" s="460"/>
      <c r="BK47" s="458"/>
      <c r="BL47" s="459"/>
      <c r="BM47" s="459"/>
      <c r="BN47" s="459"/>
      <c r="BO47" s="459"/>
      <c r="BP47" s="156"/>
      <c r="BQ47" s="460"/>
      <c r="BR47" s="458"/>
      <c r="BS47" s="459"/>
      <c r="BT47" s="459"/>
      <c r="BU47" s="459"/>
      <c r="BV47" s="459"/>
      <c r="BW47" s="156"/>
      <c r="BX47" s="460"/>
      <c r="BY47" s="158"/>
      <c r="BZ47" s="459"/>
      <c r="CA47" s="459"/>
      <c r="CB47" s="459"/>
      <c r="CC47" s="459"/>
      <c r="CD47" s="156"/>
      <c r="CE47" s="156"/>
      <c r="CF47" s="458"/>
      <c r="CG47" s="459"/>
      <c r="CH47" s="459"/>
      <c r="CI47" s="459"/>
      <c r="CJ47" s="459"/>
      <c r="CK47" s="156"/>
      <c r="CL47" s="460"/>
      <c r="CM47" s="458"/>
      <c r="CN47" s="459"/>
      <c r="CO47" s="459"/>
      <c r="CP47" s="459"/>
      <c r="CQ47" s="459"/>
      <c r="CR47" s="156"/>
      <c r="CS47" s="460"/>
      <c r="CT47" s="458"/>
      <c r="CU47" s="459"/>
      <c r="CV47" s="459"/>
      <c r="CW47" s="459"/>
      <c r="CX47" s="459"/>
      <c r="CY47" s="156"/>
      <c r="CZ47" s="460"/>
      <c r="DA47" s="158"/>
      <c r="DB47" s="459"/>
      <c r="DC47" s="459"/>
      <c r="DD47" s="459"/>
      <c r="DE47" s="459"/>
      <c r="DF47" s="156"/>
      <c r="DG47" s="460"/>
      <c r="DH47" s="458"/>
      <c r="DI47" s="459"/>
      <c r="DJ47" s="459"/>
      <c r="DK47" s="459"/>
      <c r="DL47" s="459"/>
      <c r="DM47" s="156"/>
      <c r="DN47" s="460"/>
      <c r="DO47" s="458"/>
      <c r="DP47" s="459"/>
      <c r="DQ47" s="459"/>
      <c r="DR47" s="459"/>
      <c r="DS47" s="459"/>
      <c r="DT47" s="156"/>
      <c r="DU47" s="460"/>
      <c r="DV47" s="458"/>
      <c r="DW47" s="459"/>
      <c r="DX47" s="459"/>
      <c r="DY47" s="459"/>
      <c r="DZ47" s="459"/>
      <c r="EA47" s="156"/>
      <c r="EB47" s="460"/>
      <c r="EC47" s="158"/>
      <c r="ED47" s="459"/>
      <c r="EE47" s="459"/>
      <c r="EF47" s="459"/>
      <c r="EG47" s="459"/>
      <c r="EH47" s="156"/>
      <c r="EI47" s="156"/>
      <c r="EJ47" s="458"/>
      <c r="EK47" s="459"/>
      <c r="EL47" s="459"/>
      <c r="EM47" s="459"/>
      <c r="EN47" s="459"/>
      <c r="EO47" s="156"/>
      <c r="EP47" s="460"/>
      <c r="EQ47" s="458"/>
      <c r="ER47" s="459"/>
      <c r="ES47" s="459"/>
      <c r="ET47" s="459"/>
      <c r="EU47" s="459"/>
      <c r="EV47" s="156"/>
      <c r="EW47" s="460"/>
      <c r="EX47" s="458"/>
      <c r="EY47" s="459"/>
      <c r="EZ47" s="459"/>
      <c r="FA47" s="459"/>
      <c r="FB47" s="459"/>
      <c r="FC47" s="156"/>
      <c r="FD47" s="460"/>
      <c r="FE47" s="158"/>
      <c r="FF47" s="459"/>
      <c r="FG47" s="459"/>
      <c r="FH47" s="459"/>
      <c r="FI47" s="459"/>
      <c r="FJ47" s="156"/>
      <c r="FK47" s="156"/>
      <c r="FL47" s="458"/>
      <c r="FM47" s="459"/>
      <c r="FN47" s="459"/>
      <c r="FO47" s="459"/>
      <c r="FP47" s="459"/>
      <c r="FQ47" s="156"/>
      <c r="FR47" s="460"/>
      <c r="FS47" s="458"/>
      <c r="FT47" s="459"/>
      <c r="FU47" s="459"/>
      <c r="FV47" s="459"/>
      <c r="FW47" s="459"/>
      <c r="FX47" s="156"/>
      <c r="FY47" s="460"/>
      <c r="FZ47" s="458"/>
      <c r="GA47" s="459"/>
      <c r="GB47" s="459"/>
      <c r="GC47" s="459"/>
      <c r="GD47" s="459"/>
      <c r="GE47" s="156"/>
      <c r="GF47" s="460"/>
      <c r="GG47" s="158"/>
      <c r="GH47" s="459"/>
      <c r="GI47" s="459"/>
      <c r="GJ47" s="459"/>
      <c r="GK47" s="459"/>
      <c r="GL47" s="156"/>
      <c r="GM47" s="460"/>
      <c r="GN47" s="458"/>
      <c r="GO47" s="459"/>
      <c r="GP47" s="459"/>
      <c r="GQ47" s="459"/>
      <c r="GR47" s="459"/>
      <c r="GS47" s="156"/>
      <c r="GT47" s="460"/>
      <c r="GU47" s="458"/>
      <c r="GV47" s="459"/>
      <c r="GW47" s="459"/>
      <c r="GX47" s="459"/>
      <c r="GY47" s="459"/>
      <c r="GZ47" s="156"/>
      <c r="HA47" s="460"/>
      <c r="HB47" s="458"/>
      <c r="HC47" s="459"/>
      <c r="HD47" s="459"/>
      <c r="HE47" s="459"/>
      <c r="HF47" s="459"/>
      <c r="HG47" s="156"/>
      <c r="HH47" s="460"/>
      <c r="HI47" s="458"/>
      <c r="HJ47" s="459"/>
      <c r="HK47" s="459"/>
      <c r="HL47" s="459"/>
      <c r="HM47" s="459"/>
      <c r="HN47" s="156"/>
      <c r="HO47" s="460"/>
      <c r="HP47" s="458"/>
      <c r="HQ47" s="459"/>
      <c r="HR47" s="459"/>
      <c r="HS47" s="459"/>
      <c r="HT47" s="459"/>
      <c r="HU47" s="156"/>
      <c r="HV47" s="460"/>
      <c r="HW47" s="458"/>
      <c r="HX47" s="459"/>
      <c r="HY47" s="459"/>
      <c r="HZ47" s="459"/>
      <c r="IA47" s="459"/>
      <c r="IB47" s="156"/>
      <c r="IC47" s="460"/>
      <c r="ID47" s="458"/>
      <c r="IE47" s="459"/>
      <c r="IF47" s="459"/>
      <c r="IG47" s="459"/>
      <c r="IH47" s="459"/>
      <c r="II47" s="156"/>
      <c r="IJ47" s="460"/>
      <c r="IK47" s="158"/>
      <c r="IL47" s="459"/>
      <c r="IM47" s="459"/>
      <c r="IN47" s="459"/>
      <c r="IO47" s="459"/>
      <c r="IP47" s="156"/>
      <c r="IQ47" s="156"/>
      <c r="IR47" s="458"/>
      <c r="IS47" s="459"/>
      <c r="IT47" s="459"/>
      <c r="IU47" s="459"/>
      <c r="IV47" s="459"/>
      <c r="IW47" s="156"/>
      <c r="IX47" s="460"/>
      <c r="IY47" s="458"/>
      <c r="IZ47" s="459"/>
      <c r="JA47" s="459"/>
      <c r="JB47" s="459"/>
      <c r="JC47" s="459"/>
      <c r="JD47" s="156"/>
      <c r="JE47" s="460"/>
      <c r="JF47" s="458"/>
      <c r="JG47" s="459"/>
      <c r="JH47" s="459"/>
      <c r="JI47" s="459"/>
      <c r="JJ47" s="459"/>
      <c r="JK47" s="156"/>
      <c r="JL47" s="460"/>
      <c r="JM47" s="458"/>
      <c r="JN47" s="459"/>
      <c r="JO47" s="459"/>
      <c r="JP47" s="459"/>
      <c r="JQ47" s="459"/>
      <c r="JR47" s="156"/>
      <c r="JS47" s="460"/>
      <c r="JT47" s="458"/>
      <c r="JU47" s="459"/>
      <c r="JV47" s="459"/>
      <c r="JW47" s="459"/>
      <c r="JX47" s="459"/>
      <c r="JY47" s="156"/>
      <c r="JZ47" s="460"/>
      <c r="KA47" s="458"/>
      <c r="KB47" s="459"/>
      <c r="KC47" s="459"/>
      <c r="KD47" s="459"/>
      <c r="KE47" s="459"/>
      <c r="KF47" s="156"/>
      <c r="KG47" s="460"/>
      <c r="KH47" s="158"/>
      <c r="KI47" s="459"/>
      <c r="KJ47" s="459"/>
      <c r="KK47" s="459"/>
      <c r="KL47" s="459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5" t="str">
        <f>IF(นักเรียน!C47="","",นักเรียน!C47)</f>
        <v/>
      </c>
      <c r="D48" s="495" t="str">
        <f>IF(นักเรียน!D47="","",นักเรียน!D47)</f>
        <v/>
      </c>
      <c r="E48" s="291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8"/>
      <c r="H48" s="459"/>
      <c r="I48" s="459"/>
      <c r="J48" s="459"/>
      <c r="K48" s="459"/>
      <c r="L48" s="156"/>
      <c r="M48" s="156"/>
      <c r="N48" s="458"/>
      <c r="O48" s="459"/>
      <c r="P48" s="459"/>
      <c r="Q48" s="459"/>
      <c r="R48" s="459"/>
      <c r="S48" s="156"/>
      <c r="T48" s="460"/>
      <c r="U48" s="458"/>
      <c r="V48" s="459"/>
      <c r="W48" s="459"/>
      <c r="X48" s="459"/>
      <c r="Y48" s="459"/>
      <c r="Z48" s="156"/>
      <c r="AA48" s="460"/>
      <c r="AB48" s="458"/>
      <c r="AC48" s="459"/>
      <c r="AD48" s="459"/>
      <c r="AE48" s="459"/>
      <c r="AF48" s="459"/>
      <c r="AG48" s="156"/>
      <c r="AH48" s="460"/>
      <c r="AI48" s="458"/>
      <c r="AJ48" s="459"/>
      <c r="AK48" s="459"/>
      <c r="AL48" s="459"/>
      <c r="AM48" s="459"/>
      <c r="AN48" s="156"/>
      <c r="AO48" s="460"/>
      <c r="AP48" s="458"/>
      <c r="AQ48" s="459"/>
      <c r="AR48" s="459"/>
      <c r="AS48" s="459"/>
      <c r="AT48" s="459"/>
      <c r="AU48" s="156"/>
      <c r="AV48" s="460"/>
      <c r="AW48" s="158"/>
      <c r="AX48" s="459"/>
      <c r="AY48" s="459"/>
      <c r="AZ48" s="459"/>
      <c r="BA48" s="459"/>
      <c r="BB48" s="156"/>
      <c r="BC48" s="156"/>
      <c r="BD48" s="458"/>
      <c r="BE48" s="459"/>
      <c r="BF48" s="459"/>
      <c r="BG48" s="459"/>
      <c r="BH48" s="459"/>
      <c r="BI48" s="156"/>
      <c r="BJ48" s="460"/>
      <c r="BK48" s="458"/>
      <c r="BL48" s="459"/>
      <c r="BM48" s="459"/>
      <c r="BN48" s="459"/>
      <c r="BO48" s="459"/>
      <c r="BP48" s="156"/>
      <c r="BQ48" s="460"/>
      <c r="BR48" s="458"/>
      <c r="BS48" s="459"/>
      <c r="BT48" s="459"/>
      <c r="BU48" s="459"/>
      <c r="BV48" s="459"/>
      <c r="BW48" s="156"/>
      <c r="BX48" s="460"/>
      <c r="BY48" s="158"/>
      <c r="BZ48" s="459"/>
      <c r="CA48" s="459"/>
      <c r="CB48" s="459"/>
      <c r="CC48" s="459"/>
      <c r="CD48" s="156"/>
      <c r="CE48" s="156"/>
      <c r="CF48" s="458"/>
      <c r="CG48" s="459"/>
      <c r="CH48" s="459"/>
      <c r="CI48" s="459"/>
      <c r="CJ48" s="459"/>
      <c r="CK48" s="156"/>
      <c r="CL48" s="460"/>
      <c r="CM48" s="458"/>
      <c r="CN48" s="459"/>
      <c r="CO48" s="459"/>
      <c r="CP48" s="459"/>
      <c r="CQ48" s="459"/>
      <c r="CR48" s="156"/>
      <c r="CS48" s="460"/>
      <c r="CT48" s="458"/>
      <c r="CU48" s="459"/>
      <c r="CV48" s="459"/>
      <c r="CW48" s="459"/>
      <c r="CX48" s="459"/>
      <c r="CY48" s="156"/>
      <c r="CZ48" s="460"/>
      <c r="DA48" s="158"/>
      <c r="DB48" s="459"/>
      <c r="DC48" s="459"/>
      <c r="DD48" s="459"/>
      <c r="DE48" s="459"/>
      <c r="DF48" s="156"/>
      <c r="DG48" s="460"/>
      <c r="DH48" s="458"/>
      <c r="DI48" s="459"/>
      <c r="DJ48" s="459"/>
      <c r="DK48" s="459"/>
      <c r="DL48" s="459"/>
      <c r="DM48" s="156"/>
      <c r="DN48" s="460"/>
      <c r="DO48" s="458"/>
      <c r="DP48" s="459"/>
      <c r="DQ48" s="459"/>
      <c r="DR48" s="459"/>
      <c r="DS48" s="459"/>
      <c r="DT48" s="156"/>
      <c r="DU48" s="460"/>
      <c r="DV48" s="458"/>
      <c r="DW48" s="459"/>
      <c r="DX48" s="459"/>
      <c r="DY48" s="459"/>
      <c r="DZ48" s="459"/>
      <c r="EA48" s="156"/>
      <c r="EB48" s="460"/>
      <c r="EC48" s="158"/>
      <c r="ED48" s="459"/>
      <c r="EE48" s="459"/>
      <c r="EF48" s="459"/>
      <c r="EG48" s="459"/>
      <c r="EH48" s="156"/>
      <c r="EI48" s="156"/>
      <c r="EJ48" s="458"/>
      <c r="EK48" s="459"/>
      <c r="EL48" s="459"/>
      <c r="EM48" s="459"/>
      <c r="EN48" s="459"/>
      <c r="EO48" s="156"/>
      <c r="EP48" s="460"/>
      <c r="EQ48" s="458"/>
      <c r="ER48" s="459"/>
      <c r="ES48" s="459"/>
      <c r="ET48" s="459"/>
      <c r="EU48" s="459"/>
      <c r="EV48" s="156"/>
      <c r="EW48" s="460"/>
      <c r="EX48" s="458"/>
      <c r="EY48" s="459"/>
      <c r="EZ48" s="459"/>
      <c r="FA48" s="459"/>
      <c r="FB48" s="459"/>
      <c r="FC48" s="156"/>
      <c r="FD48" s="460"/>
      <c r="FE48" s="158"/>
      <c r="FF48" s="459"/>
      <c r="FG48" s="459"/>
      <c r="FH48" s="459"/>
      <c r="FI48" s="459"/>
      <c r="FJ48" s="156"/>
      <c r="FK48" s="156"/>
      <c r="FL48" s="458"/>
      <c r="FM48" s="459"/>
      <c r="FN48" s="459"/>
      <c r="FO48" s="459"/>
      <c r="FP48" s="459"/>
      <c r="FQ48" s="156"/>
      <c r="FR48" s="460"/>
      <c r="FS48" s="458"/>
      <c r="FT48" s="459"/>
      <c r="FU48" s="459"/>
      <c r="FV48" s="459"/>
      <c r="FW48" s="459"/>
      <c r="FX48" s="156"/>
      <c r="FY48" s="460"/>
      <c r="FZ48" s="458"/>
      <c r="GA48" s="459"/>
      <c r="GB48" s="459"/>
      <c r="GC48" s="459"/>
      <c r="GD48" s="459"/>
      <c r="GE48" s="156"/>
      <c r="GF48" s="460"/>
      <c r="GG48" s="158"/>
      <c r="GH48" s="459"/>
      <c r="GI48" s="459"/>
      <c r="GJ48" s="459"/>
      <c r="GK48" s="459"/>
      <c r="GL48" s="156"/>
      <c r="GM48" s="460"/>
      <c r="GN48" s="458"/>
      <c r="GO48" s="459"/>
      <c r="GP48" s="459"/>
      <c r="GQ48" s="459"/>
      <c r="GR48" s="459"/>
      <c r="GS48" s="156"/>
      <c r="GT48" s="460"/>
      <c r="GU48" s="458"/>
      <c r="GV48" s="459"/>
      <c r="GW48" s="459"/>
      <c r="GX48" s="459"/>
      <c r="GY48" s="459"/>
      <c r="GZ48" s="156"/>
      <c r="HA48" s="460"/>
      <c r="HB48" s="458"/>
      <c r="HC48" s="459"/>
      <c r="HD48" s="459"/>
      <c r="HE48" s="459"/>
      <c r="HF48" s="459"/>
      <c r="HG48" s="156"/>
      <c r="HH48" s="460"/>
      <c r="HI48" s="458"/>
      <c r="HJ48" s="459"/>
      <c r="HK48" s="459"/>
      <c r="HL48" s="459"/>
      <c r="HM48" s="459"/>
      <c r="HN48" s="156"/>
      <c r="HO48" s="460"/>
      <c r="HP48" s="458"/>
      <c r="HQ48" s="459"/>
      <c r="HR48" s="459"/>
      <c r="HS48" s="459"/>
      <c r="HT48" s="459"/>
      <c r="HU48" s="156"/>
      <c r="HV48" s="460"/>
      <c r="HW48" s="458"/>
      <c r="HX48" s="459"/>
      <c r="HY48" s="459"/>
      <c r="HZ48" s="459"/>
      <c r="IA48" s="459"/>
      <c r="IB48" s="156"/>
      <c r="IC48" s="460"/>
      <c r="ID48" s="458"/>
      <c r="IE48" s="459"/>
      <c r="IF48" s="459"/>
      <c r="IG48" s="459"/>
      <c r="IH48" s="459"/>
      <c r="II48" s="156"/>
      <c r="IJ48" s="460"/>
      <c r="IK48" s="158"/>
      <c r="IL48" s="459"/>
      <c r="IM48" s="459"/>
      <c r="IN48" s="459"/>
      <c r="IO48" s="459"/>
      <c r="IP48" s="156"/>
      <c r="IQ48" s="156"/>
      <c r="IR48" s="458"/>
      <c r="IS48" s="459"/>
      <c r="IT48" s="459"/>
      <c r="IU48" s="459"/>
      <c r="IV48" s="459"/>
      <c r="IW48" s="156"/>
      <c r="IX48" s="460"/>
      <c r="IY48" s="458"/>
      <c r="IZ48" s="459"/>
      <c r="JA48" s="459"/>
      <c r="JB48" s="459"/>
      <c r="JC48" s="459"/>
      <c r="JD48" s="156"/>
      <c r="JE48" s="460"/>
      <c r="JF48" s="458"/>
      <c r="JG48" s="459"/>
      <c r="JH48" s="459"/>
      <c r="JI48" s="459"/>
      <c r="JJ48" s="459"/>
      <c r="JK48" s="156"/>
      <c r="JL48" s="460"/>
      <c r="JM48" s="458"/>
      <c r="JN48" s="459"/>
      <c r="JO48" s="459"/>
      <c r="JP48" s="459"/>
      <c r="JQ48" s="459"/>
      <c r="JR48" s="156"/>
      <c r="JS48" s="460"/>
      <c r="JT48" s="458"/>
      <c r="JU48" s="459"/>
      <c r="JV48" s="459"/>
      <c r="JW48" s="459"/>
      <c r="JX48" s="459"/>
      <c r="JY48" s="156"/>
      <c r="JZ48" s="460"/>
      <c r="KA48" s="458"/>
      <c r="KB48" s="459"/>
      <c r="KC48" s="459"/>
      <c r="KD48" s="459"/>
      <c r="KE48" s="459"/>
      <c r="KF48" s="156"/>
      <c r="KG48" s="460"/>
      <c r="KH48" s="158"/>
      <c r="KI48" s="459"/>
      <c r="KJ48" s="459"/>
      <c r="KK48" s="459"/>
      <c r="KL48" s="459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5" t="str">
        <f>IF(นักเรียน!C48="","",นักเรียน!C48)</f>
        <v/>
      </c>
      <c r="D49" s="495" t="str">
        <f>IF(นักเรียน!D48="","",นักเรียน!D48)</f>
        <v/>
      </c>
      <c r="E49" s="291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8"/>
      <c r="H49" s="459"/>
      <c r="I49" s="459"/>
      <c r="J49" s="459"/>
      <c r="K49" s="459"/>
      <c r="L49" s="156"/>
      <c r="M49" s="156"/>
      <c r="N49" s="458"/>
      <c r="O49" s="459"/>
      <c r="P49" s="459"/>
      <c r="Q49" s="459"/>
      <c r="R49" s="459"/>
      <c r="S49" s="156"/>
      <c r="T49" s="460"/>
      <c r="U49" s="458"/>
      <c r="V49" s="459"/>
      <c r="W49" s="459"/>
      <c r="X49" s="459"/>
      <c r="Y49" s="459"/>
      <c r="Z49" s="156"/>
      <c r="AA49" s="460"/>
      <c r="AB49" s="458"/>
      <c r="AC49" s="459"/>
      <c r="AD49" s="459"/>
      <c r="AE49" s="459"/>
      <c r="AF49" s="459"/>
      <c r="AG49" s="156"/>
      <c r="AH49" s="460"/>
      <c r="AI49" s="458"/>
      <c r="AJ49" s="459"/>
      <c r="AK49" s="459"/>
      <c r="AL49" s="459"/>
      <c r="AM49" s="459"/>
      <c r="AN49" s="156"/>
      <c r="AO49" s="460"/>
      <c r="AP49" s="458"/>
      <c r="AQ49" s="459"/>
      <c r="AR49" s="459"/>
      <c r="AS49" s="459"/>
      <c r="AT49" s="459"/>
      <c r="AU49" s="156"/>
      <c r="AV49" s="460"/>
      <c r="AW49" s="158"/>
      <c r="AX49" s="459"/>
      <c r="AY49" s="459"/>
      <c r="AZ49" s="459"/>
      <c r="BA49" s="459"/>
      <c r="BB49" s="156"/>
      <c r="BC49" s="156"/>
      <c r="BD49" s="458"/>
      <c r="BE49" s="459"/>
      <c r="BF49" s="459"/>
      <c r="BG49" s="459"/>
      <c r="BH49" s="459"/>
      <c r="BI49" s="156"/>
      <c r="BJ49" s="460"/>
      <c r="BK49" s="458"/>
      <c r="BL49" s="459"/>
      <c r="BM49" s="459"/>
      <c r="BN49" s="459"/>
      <c r="BO49" s="459"/>
      <c r="BP49" s="156"/>
      <c r="BQ49" s="460"/>
      <c r="BR49" s="458"/>
      <c r="BS49" s="459"/>
      <c r="BT49" s="459"/>
      <c r="BU49" s="459"/>
      <c r="BV49" s="459"/>
      <c r="BW49" s="156"/>
      <c r="BX49" s="460"/>
      <c r="BY49" s="158"/>
      <c r="BZ49" s="459"/>
      <c r="CA49" s="459"/>
      <c r="CB49" s="459"/>
      <c r="CC49" s="459"/>
      <c r="CD49" s="156"/>
      <c r="CE49" s="156"/>
      <c r="CF49" s="458"/>
      <c r="CG49" s="459"/>
      <c r="CH49" s="459"/>
      <c r="CI49" s="459"/>
      <c r="CJ49" s="459"/>
      <c r="CK49" s="156"/>
      <c r="CL49" s="460"/>
      <c r="CM49" s="458"/>
      <c r="CN49" s="459"/>
      <c r="CO49" s="459"/>
      <c r="CP49" s="459"/>
      <c r="CQ49" s="459"/>
      <c r="CR49" s="156"/>
      <c r="CS49" s="460"/>
      <c r="CT49" s="458"/>
      <c r="CU49" s="459"/>
      <c r="CV49" s="459"/>
      <c r="CW49" s="459"/>
      <c r="CX49" s="459"/>
      <c r="CY49" s="156"/>
      <c r="CZ49" s="460"/>
      <c r="DA49" s="158"/>
      <c r="DB49" s="459"/>
      <c r="DC49" s="459"/>
      <c r="DD49" s="459"/>
      <c r="DE49" s="459"/>
      <c r="DF49" s="156"/>
      <c r="DG49" s="460"/>
      <c r="DH49" s="458"/>
      <c r="DI49" s="459"/>
      <c r="DJ49" s="459"/>
      <c r="DK49" s="459"/>
      <c r="DL49" s="459"/>
      <c r="DM49" s="156"/>
      <c r="DN49" s="460"/>
      <c r="DO49" s="458"/>
      <c r="DP49" s="459"/>
      <c r="DQ49" s="459"/>
      <c r="DR49" s="459"/>
      <c r="DS49" s="459"/>
      <c r="DT49" s="156"/>
      <c r="DU49" s="460"/>
      <c r="DV49" s="458"/>
      <c r="DW49" s="459"/>
      <c r="DX49" s="459"/>
      <c r="DY49" s="459"/>
      <c r="DZ49" s="459"/>
      <c r="EA49" s="156"/>
      <c r="EB49" s="460"/>
      <c r="EC49" s="158"/>
      <c r="ED49" s="459"/>
      <c r="EE49" s="459"/>
      <c r="EF49" s="459"/>
      <c r="EG49" s="459"/>
      <c r="EH49" s="156"/>
      <c r="EI49" s="156"/>
      <c r="EJ49" s="458"/>
      <c r="EK49" s="459"/>
      <c r="EL49" s="459"/>
      <c r="EM49" s="459"/>
      <c r="EN49" s="459"/>
      <c r="EO49" s="156"/>
      <c r="EP49" s="460"/>
      <c r="EQ49" s="458"/>
      <c r="ER49" s="459"/>
      <c r="ES49" s="459"/>
      <c r="ET49" s="459"/>
      <c r="EU49" s="459"/>
      <c r="EV49" s="156"/>
      <c r="EW49" s="460"/>
      <c r="EX49" s="458"/>
      <c r="EY49" s="459"/>
      <c r="EZ49" s="459"/>
      <c r="FA49" s="459"/>
      <c r="FB49" s="459"/>
      <c r="FC49" s="156"/>
      <c r="FD49" s="460"/>
      <c r="FE49" s="158"/>
      <c r="FF49" s="459"/>
      <c r="FG49" s="459"/>
      <c r="FH49" s="459"/>
      <c r="FI49" s="459"/>
      <c r="FJ49" s="156"/>
      <c r="FK49" s="156"/>
      <c r="FL49" s="458"/>
      <c r="FM49" s="459"/>
      <c r="FN49" s="459"/>
      <c r="FO49" s="459"/>
      <c r="FP49" s="459"/>
      <c r="FQ49" s="156"/>
      <c r="FR49" s="460"/>
      <c r="FS49" s="458"/>
      <c r="FT49" s="459"/>
      <c r="FU49" s="459"/>
      <c r="FV49" s="459"/>
      <c r="FW49" s="459"/>
      <c r="FX49" s="156"/>
      <c r="FY49" s="460"/>
      <c r="FZ49" s="458"/>
      <c r="GA49" s="459"/>
      <c r="GB49" s="459"/>
      <c r="GC49" s="459"/>
      <c r="GD49" s="459"/>
      <c r="GE49" s="156"/>
      <c r="GF49" s="460"/>
      <c r="GG49" s="158"/>
      <c r="GH49" s="459"/>
      <c r="GI49" s="459"/>
      <c r="GJ49" s="459"/>
      <c r="GK49" s="459"/>
      <c r="GL49" s="156"/>
      <c r="GM49" s="460"/>
      <c r="GN49" s="458"/>
      <c r="GO49" s="459"/>
      <c r="GP49" s="459"/>
      <c r="GQ49" s="459"/>
      <c r="GR49" s="459"/>
      <c r="GS49" s="156"/>
      <c r="GT49" s="460"/>
      <c r="GU49" s="458"/>
      <c r="GV49" s="459"/>
      <c r="GW49" s="459"/>
      <c r="GX49" s="459"/>
      <c r="GY49" s="459"/>
      <c r="GZ49" s="156"/>
      <c r="HA49" s="460"/>
      <c r="HB49" s="458"/>
      <c r="HC49" s="459"/>
      <c r="HD49" s="459"/>
      <c r="HE49" s="459"/>
      <c r="HF49" s="459"/>
      <c r="HG49" s="156"/>
      <c r="HH49" s="460"/>
      <c r="HI49" s="458"/>
      <c r="HJ49" s="459"/>
      <c r="HK49" s="459"/>
      <c r="HL49" s="459"/>
      <c r="HM49" s="459"/>
      <c r="HN49" s="156"/>
      <c r="HO49" s="460"/>
      <c r="HP49" s="458"/>
      <c r="HQ49" s="459"/>
      <c r="HR49" s="459"/>
      <c r="HS49" s="459"/>
      <c r="HT49" s="459"/>
      <c r="HU49" s="156"/>
      <c r="HV49" s="460"/>
      <c r="HW49" s="458"/>
      <c r="HX49" s="459"/>
      <c r="HY49" s="459"/>
      <c r="HZ49" s="459"/>
      <c r="IA49" s="459"/>
      <c r="IB49" s="156"/>
      <c r="IC49" s="460"/>
      <c r="ID49" s="458"/>
      <c r="IE49" s="459"/>
      <c r="IF49" s="459"/>
      <c r="IG49" s="459"/>
      <c r="IH49" s="459"/>
      <c r="II49" s="156"/>
      <c r="IJ49" s="460"/>
      <c r="IK49" s="158"/>
      <c r="IL49" s="459"/>
      <c r="IM49" s="459"/>
      <c r="IN49" s="459"/>
      <c r="IO49" s="459"/>
      <c r="IP49" s="156"/>
      <c r="IQ49" s="156"/>
      <c r="IR49" s="458"/>
      <c r="IS49" s="459"/>
      <c r="IT49" s="459"/>
      <c r="IU49" s="459"/>
      <c r="IV49" s="459"/>
      <c r="IW49" s="156"/>
      <c r="IX49" s="460"/>
      <c r="IY49" s="458"/>
      <c r="IZ49" s="459"/>
      <c r="JA49" s="459"/>
      <c r="JB49" s="459"/>
      <c r="JC49" s="459"/>
      <c r="JD49" s="156"/>
      <c r="JE49" s="460"/>
      <c r="JF49" s="458"/>
      <c r="JG49" s="459"/>
      <c r="JH49" s="459"/>
      <c r="JI49" s="459"/>
      <c r="JJ49" s="459"/>
      <c r="JK49" s="156"/>
      <c r="JL49" s="460"/>
      <c r="JM49" s="458"/>
      <c r="JN49" s="459"/>
      <c r="JO49" s="459"/>
      <c r="JP49" s="459"/>
      <c r="JQ49" s="459"/>
      <c r="JR49" s="156"/>
      <c r="JS49" s="460"/>
      <c r="JT49" s="458"/>
      <c r="JU49" s="459"/>
      <c r="JV49" s="459"/>
      <c r="JW49" s="459"/>
      <c r="JX49" s="459"/>
      <c r="JY49" s="156"/>
      <c r="JZ49" s="460"/>
      <c r="KA49" s="458"/>
      <c r="KB49" s="459"/>
      <c r="KC49" s="459"/>
      <c r="KD49" s="459"/>
      <c r="KE49" s="459"/>
      <c r="KF49" s="156"/>
      <c r="KG49" s="460"/>
      <c r="KH49" s="158"/>
      <c r="KI49" s="459"/>
      <c r="KJ49" s="459"/>
      <c r="KK49" s="459"/>
      <c r="KL49" s="459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5" t="str">
        <f>IF(นักเรียน!C49="","",นักเรียน!C49)</f>
        <v/>
      </c>
      <c r="D50" s="495" t="str">
        <f>IF(นักเรียน!D49="","",นักเรียน!D49)</f>
        <v/>
      </c>
      <c r="E50" s="291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8"/>
      <c r="H50" s="459"/>
      <c r="I50" s="459"/>
      <c r="J50" s="459"/>
      <c r="K50" s="459"/>
      <c r="L50" s="156"/>
      <c r="M50" s="156"/>
      <c r="N50" s="458"/>
      <c r="O50" s="459"/>
      <c r="P50" s="459"/>
      <c r="Q50" s="459"/>
      <c r="R50" s="459"/>
      <c r="S50" s="156"/>
      <c r="T50" s="460"/>
      <c r="U50" s="458"/>
      <c r="V50" s="459"/>
      <c r="W50" s="459"/>
      <c r="X50" s="459"/>
      <c r="Y50" s="459"/>
      <c r="Z50" s="156"/>
      <c r="AA50" s="460"/>
      <c r="AB50" s="458"/>
      <c r="AC50" s="459"/>
      <c r="AD50" s="459"/>
      <c r="AE50" s="459"/>
      <c r="AF50" s="459"/>
      <c r="AG50" s="156"/>
      <c r="AH50" s="460"/>
      <c r="AI50" s="458"/>
      <c r="AJ50" s="459"/>
      <c r="AK50" s="459"/>
      <c r="AL50" s="459"/>
      <c r="AM50" s="459"/>
      <c r="AN50" s="156"/>
      <c r="AO50" s="460"/>
      <c r="AP50" s="458"/>
      <c r="AQ50" s="459"/>
      <c r="AR50" s="459"/>
      <c r="AS50" s="459"/>
      <c r="AT50" s="459"/>
      <c r="AU50" s="156"/>
      <c r="AV50" s="460"/>
      <c r="AW50" s="158"/>
      <c r="AX50" s="459"/>
      <c r="AY50" s="459"/>
      <c r="AZ50" s="459"/>
      <c r="BA50" s="459"/>
      <c r="BB50" s="156"/>
      <c r="BC50" s="156"/>
      <c r="BD50" s="458"/>
      <c r="BE50" s="459"/>
      <c r="BF50" s="459"/>
      <c r="BG50" s="459"/>
      <c r="BH50" s="459"/>
      <c r="BI50" s="156"/>
      <c r="BJ50" s="460"/>
      <c r="BK50" s="458"/>
      <c r="BL50" s="459"/>
      <c r="BM50" s="459"/>
      <c r="BN50" s="459"/>
      <c r="BO50" s="459"/>
      <c r="BP50" s="156"/>
      <c r="BQ50" s="460"/>
      <c r="BR50" s="458"/>
      <c r="BS50" s="459"/>
      <c r="BT50" s="459"/>
      <c r="BU50" s="459"/>
      <c r="BV50" s="459"/>
      <c r="BW50" s="156"/>
      <c r="BX50" s="460"/>
      <c r="BY50" s="158"/>
      <c r="BZ50" s="459"/>
      <c r="CA50" s="459"/>
      <c r="CB50" s="459"/>
      <c r="CC50" s="459"/>
      <c r="CD50" s="156"/>
      <c r="CE50" s="156"/>
      <c r="CF50" s="458"/>
      <c r="CG50" s="459"/>
      <c r="CH50" s="459"/>
      <c r="CI50" s="459"/>
      <c r="CJ50" s="459"/>
      <c r="CK50" s="156"/>
      <c r="CL50" s="460"/>
      <c r="CM50" s="458"/>
      <c r="CN50" s="459"/>
      <c r="CO50" s="459"/>
      <c r="CP50" s="459"/>
      <c r="CQ50" s="459"/>
      <c r="CR50" s="156"/>
      <c r="CS50" s="460"/>
      <c r="CT50" s="458"/>
      <c r="CU50" s="459"/>
      <c r="CV50" s="459"/>
      <c r="CW50" s="459"/>
      <c r="CX50" s="459"/>
      <c r="CY50" s="156"/>
      <c r="CZ50" s="460"/>
      <c r="DA50" s="158"/>
      <c r="DB50" s="459"/>
      <c r="DC50" s="459"/>
      <c r="DD50" s="459"/>
      <c r="DE50" s="459"/>
      <c r="DF50" s="156"/>
      <c r="DG50" s="460"/>
      <c r="DH50" s="458"/>
      <c r="DI50" s="459"/>
      <c r="DJ50" s="459"/>
      <c r="DK50" s="459"/>
      <c r="DL50" s="459"/>
      <c r="DM50" s="156"/>
      <c r="DN50" s="460"/>
      <c r="DO50" s="458"/>
      <c r="DP50" s="459"/>
      <c r="DQ50" s="459"/>
      <c r="DR50" s="459"/>
      <c r="DS50" s="459"/>
      <c r="DT50" s="156"/>
      <c r="DU50" s="460"/>
      <c r="DV50" s="458"/>
      <c r="DW50" s="459"/>
      <c r="DX50" s="459"/>
      <c r="DY50" s="459"/>
      <c r="DZ50" s="459"/>
      <c r="EA50" s="156"/>
      <c r="EB50" s="460"/>
      <c r="EC50" s="158"/>
      <c r="ED50" s="459"/>
      <c r="EE50" s="459"/>
      <c r="EF50" s="459"/>
      <c r="EG50" s="459"/>
      <c r="EH50" s="156"/>
      <c r="EI50" s="156"/>
      <c r="EJ50" s="458"/>
      <c r="EK50" s="459"/>
      <c r="EL50" s="459"/>
      <c r="EM50" s="459"/>
      <c r="EN50" s="459"/>
      <c r="EO50" s="156"/>
      <c r="EP50" s="460"/>
      <c r="EQ50" s="458"/>
      <c r="ER50" s="459"/>
      <c r="ES50" s="459"/>
      <c r="ET50" s="459"/>
      <c r="EU50" s="459"/>
      <c r="EV50" s="156"/>
      <c r="EW50" s="460"/>
      <c r="EX50" s="458"/>
      <c r="EY50" s="459"/>
      <c r="EZ50" s="459"/>
      <c r="FA50" s="459"/>
      <c r="FB50" s="459"/>
      <c r="FC50" s="156"/>
      <c r="FD50" s="460"/>
      <c r="FE50" s="158"/>
      <c r="FF50" s="459"/>
      <c r="FG50" s="459"/>
      <c r="FH50" s="459"/>
      <c r="FI50" s="459"/>
      <c r="FJ50" s="156"/>
      <c r="FK50" s="156"/>
      <c r="FL50" s="458"/>
      <c r="FM50" s="459"/>
      <c r="FN50" s="459"/>
      <c r="FO50" s="459"/>
      <c r="FP50" s="459"/>
      <c r="FQ50" s="156"/>
      <c r="FR50" s="460"/>
      <c r="FS50" s="458"/>
      <c r="FT50" s="459"/>
      <c r="FU50" s="459"/>
      <c r="FV50" s="459"/>
      <c r="FW50" s="459"/>
      <c r="FX50" s="156"/>
      <c r="FY50" s="460"/>
      <c r="FZ50" s="458"/>
      <c r="GA50" s="459"/>
      <c r="GB50" s="459"/>
      <c r="GC50" s="459"/>
      <c r="GD50" s="459"/>
      <c r="GE50" s="156"/>
      <c r="GF50" s="460"/>
      <c r="GG50" s="158"/>
      <c r="GH50" s="459"/>
      <c r="GI50" s="459"/>
      <c r="GJ50" s="459"/>
      <c r="GK50" s="459"/>
      <c r="GL50" s="156"/>
      <c r="GM50" s="460"/>
      <c r="GN50" s="458"/>
      <c r="GO50" s="459"/>
      <c r="GP50" s="459"/>
      <c r="GQ50" s="459"/>
      <c r="GR50" s="459"/>
      <c r="GS50" s="156"/>
      <c r="GT50" s="460"/>
      <c r="GU50" s="458"/>
      <c r="GV50" s="459"/>
      <c r="GW50" s="459"/>
      <c r="GX50" s="459"/>
      <c r="GY50" s="459"/>
      <c r="GZ50" s="156"/>
      <c r="HA50" s="460"/>
      <c r="HB50" s="458"/>
      <c r="HC50" s="459"/>
      <c r="HD50" s="459"/>
      <c r="HE50" s="459"/>
      <c r="HF50" s="459"/>
      <c r="HG50" s="156"/>
      <c r="HH50" s="460"/>
      <c r="HI50" s="458"/>
      <c r="HJ50" s="459"/>
      <c r="HK50" s="459"/>
      <c r="HL50" s="459"/>
      <c r="HM50" s="459"/>
      <c r="HN50" s="156"/>
      <c r="HO50" s="460"/>
      <c r="HP50" s="458"/>
      <c r="HQ50" s="459"/>
      <c r="HR50" s="459"/>
      <c r="HS50" s="459"/>
      <c r="HT50" s="459"/>
      <c r="HU50" s="156"/>
      <c r="HV50" s="460"/>
      <c r="HW50" s="458"/>
      <c r="HX50" s="459"/>
      <c r="HY50" s="459"/>
      <c r="HZ50" s="459"/>
      <c r="IA50" s="459"/>
      <c r="IB50" s="156"/>
      <c r="IC50" s="460"/>
      <c r="ID50" s="458"/>
      <c r="IE50" s="459"/>
      <c r="IF50" s="459"/>
      <c r="IG50" s="459"/>
      <c r="IH50" s="459"/>
      <c r="II50" s="156"/>
      <c r="IJ50" s="460"/>
      <c r="IK50" s="158"/>
      <c r="IL50" s="459"/>
      <c r="IM50" s="459"/>
      <c r="IN50" s="459"/>
      <c r="IO50" s="459"/>
      <c r="IP50" s="156"/>
      <c r="IQ50" s="156"/>
      <c r="IR50" s="458"/>
      <c r="IS50" s="459"/>
      <c r="IT50" s="459"/>
      <c r="IU50" s="459"/>
      <c r="IV50" s="459"/>
      <c r="IW50" s="156"/>
      <c r="IX50" s="460"/>
      <c r="IY50" s="458"/>
      <c r="IZ50" s="459"/>
      <c r="JA50" s="459"/>
      <c r="JB50" s="459"/>
      <c r="JC50" s="459"/>
      <c r="JD50" s="156"/>
      <c r="JE50" s="460"/>
      <c r="JF50" s="458"/>
      <c r="JG50" s="459"/>
      <c r="JH50" s="459"/>
      <c r="JI50" s="459"/>
      <c r="JJ50" s="459"/>
      <c r="JK50" s="156"/>
      <c r="JL50" s="460"/>
      <c r="JM50" s="458"/>
      <c r="JN50" s="459"/>
      <c r="JO50" s="459"/>
      <c r="JP50" s="459"/>
      <c r="JQ50" s="459"/>
      <c r="JR50" s="156"/>
      <c r="JS50" s="460"/>
      <c r="JT50" s="458"/>
      <c r="JU50" s="459"/>
      <c r="JV50" s="459"/>
      <c r="JW50" s="459"/>
      <c r="JX50" s="459"/>
      <c r="JY50" s="156"/>
      <c r="JZ50" s="460"/>
      <c r="KA50" s="458"/>
      <c r="KB50" s="459"/>
      <c r="KC50" s="459"/>
      <c r="KD50" s="459"/>
      <c r="KE50" s="459"/>
      <c r="KF50" s="156"/>
      <c r="KG50" s="460"/>
      <c r="KH50" s="158"/>
      <c r="KI50" s="459"/>
      <c r="KJ50" s="459"/>
      <c r="KK50" s="459"/>
      <c r="KL50" s="459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5" t="str">
        <f>IF(นักเรียน!C50="","",นักเรียน!C50)</f>
        <v/>
      </c>
      <c r="D51" s="495" t="str">
        <f>IF(นักเรียน!D50="","",นักเรียน!D50)</f>
        <v/>
      </c>
      <c r="E51" s="291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8"/>
      <c r="H51" s="459"/>
      <c r="I51" s="459"/>
      <c r="J51" s="459"/>
      <c r="K51" s="459"/>
      <c r="L51" s="156"/>
      <c r="M51" s="156"/>
      <c r="N51" s="458"/>
      <c r="O51" s="459"/>
      <c r="P51" s="459"/>
      <c r="Q51" s="459"/>
      <c r="R51" s="459"/>
      <c r="S51" s="156"/>
      <c r="T51" s="460"/>
      <c r="U51" s="458"/>
      <c r="V51" s="459"/>
      <c r="W51" s="459"/>
      <c r="X51" s="459"/>
      <c r="Y51" s="459"/>
      <c r="Z51" s="156"/>
      <c r="AA51" s="460"/>
      <c r="AB51" s="458"/>
      <c r="AC51" s="459"/>
      <c r="AD51" s="459"/>
      <c r="AE51" s="459"/>
      <c r="AF51" s="459"/>
      <c r="AG51" s="156"/>
      <c r="AH51" s="460"/>
      <c r="AI51" s="458"/>
      <c r="AJ51" s="459"/>
      <c r="AK51" s="459"/>
      <c r="AL51" s="459"/>
      <c r="AM51" s="459"/>
      <c r="AN51" s="156"/>
      <c r="AO51" s="460"/>
      <c r="AP51" s="458"/>
      <c r="AQ51" s="459"/>
      <c r="AR51" s="459"/>
      <c r="AS51" s="459"/>
      <c r="AT51" s="459"/>
      <c r="AU51" s="156"/>
      <c r="AV51" s="460"/>
      <c r="AW51" s="158"/>
      <c r="AX51" s="459"/>
      <c r="AY51" s="459"/>
      <c r="AZ51" s="459"/>
      <c r="BA51" s="459"/>
      <c r="BB51" s="156"/>
      <c r="BC51" s="156"/>
      <c r="BD51" s="458"/>
      <c r="BE51" s="459"/>
      <c r="BF51" s="459"/>
      <c r="BG51" s="459"/>
      <c r="BH51" s="459"/>
      <c r="BI51" s="156"/>
      <c r="BJ51" s="460"/>
      <c r="BK51" s="458"/>
      <c r="BL51" s="459"/>
      <c r="BM51" s="459"/>
      <c r="BN51" s="459"/>
      <c r="BO51" s="459"/>
      <c r="BP51" s="156"/>
      <c r="BQ51" s="460"/>
      <c r="BR51" s="458"/>
      <c r="BS51" s="459"/>
      <c r="BT51" s="459"/>
      <c r="BU51" s="459"/>
      <c r="BV51" s="459"/>
      <c r="BW51" s="156"/>
      <c r="BX51" s="460"/>
      <c r="BY51" s="158"/>
      <c r="BZ51" s="459"/>
      <c r="CA51" s="459"/>
      <c r="CB51" s="459"/>
      <c r="CC51" s="459"/>
      <c r="CD51" s="156"/>
      <c r="CE51" s="156"/>
      <c r="CF51" s="458"/>
      <c r="CG51" s="459"/>
      <c r="CH51" s="459"/>
      <c r="CI51" s="459"/>
      <c r="CJ51" s="459"/>
      <c r="CK51" s="156"/>
      <c r="CL51" s="460"/>
      <c r="CM51" s="458"/>
      <c r="CN51" s="459"/>
      <c r="CO51" s="459"/>
      <c r="CP51" s="459"/>
      <c r="CQ51" s="459"/>
      <c r="CR51" s="156"/>
      <c r="CS51" s="460"/>
      <c r="CT51" s="458"/>
      <c r="CU51" s="459"/>
      <c r="CV51" s="459"/>
      <c r="CW51" s="459"/>
      <c r="CX51" s="459"/>
      <c r="CY51" s="156"/>
      <c r="CZ51" s="460"/>
      <c r="DA51" s="158"/>
      <c r="DB51" s="459"/>
      <c r="DC51" s="459"/>
      <c r="DD51" s="459"/>
      <c r="DE51" s="459"/>
      <c r="DF51" s="156"/>
      <c r="DG51" s="460"/>
      <c r="DH51" s="458"/>
      <c r="DI51" s="459"/>
      <c r="DJ51" s="459"/>
      <c r="DK51" s="459"/>
      <c r="DL51" s="459"/>
      <c r="DM51" s="156"/>
      <c r="DN51" s="460"/>
      <c r="DO51" s="458"/>
      <c r="DP51" s="459"/>
      <c r="DQ51" s="459"/>
      <c r="DR51" s="459"/>
      <c r="DS51" s="459"/>
      <c r="DT51" s="156"/>
      <c r="DU51" s="460"/>
      <c r="DV51" s="458"/>
      <c r="DW51" s="459"/>
      <c r="DX51" s="459"/>
      <c r="DY51" s="459"/>
      <c r="DZ51" s="459"/>
      <c r="EA51" s="156"/>
      <c r="EB51" s="460"/>
      <c r="EC51" s="158"/>
      <c r="ED51" s="459"/>
      <c r="EE51" s="459"/>
      <c r="EF51" s="459"/>
      <c r="EG51" s="459"/>
      <c r="EH51" s="156"/>
      <c r="EI51" s="156"/>
      <c r="EJ51" s="458"/>
      <c r="EK51" s="459"/>
      <c r="EL51" s="459"/>
      <c r="EM51" s="459"/>
      <c r="EN51" s="459"/>
      <c r="EO51" s="156"/>
      <c r="EP51" s="460"/>
      <c r="EQ51" s="458"/>
      <c r="ER51" s="459"/>
      <c r="ES51" s="459"/>
      <c r="ET51" s="459"/>
      <c r="EU51" s="459"/>
      <c r="EV51" s="156"/>
      <c r="EW51" s="460"/>
      <c r="EX51" s="458"/>
      <c r="EY51" s="459"/>
      <c r="EZ51" s="459"/>
      <c r="FA51" s="459"/>
      <c r="FB51" s="459"/>
      <c r="FC51" s="156"/>
      <c r="FD51" s="460"/>
      <c r="FE51" s="158"/>
      <c r="FF51" s="459"/>
      <c r="FG51" s="459"/>
      <c r="FH51" s="459"/>
      <c r="FI51" s="459"/>
      <c r="FJ51" s="156"/>
      <c r="FK51" s="156"/>
      <c r="FL51" s="458"/>
      <c r="FM51" s="459"/>
      <c r="FN51" s="459"/>
      <c r="FO51" s="459"/>
      <c r="FP51" s="459"/>
      <c r="FQ51" s="156"/>
      <c r="FR51" s="460"/>
      <c r="FS51" s="458"/>
      <c r="FT51" s="459"/>
      <c r="FU51" s="459"/>
      <c r="FV51" s="459"/>
      <c r="FW51" s="459"/>
      <c r="FX51" s="156"/>
      <c r="FY51" s="460"/>
      <c r="FZ51" s="458"/>
      <c r="GA51" s="459"/>
      <c r="GB51" s="459"/>
      <c r="GC51" s="459"/>
      <c r="GD51" s="459"/>
      <c r="GE51" s="156"/>
      <c r="GF51" s="460"/>
      <c r="GG51" s="158"/>
      <c r="GH51" s="459"/>
      <c r="GI51" s="459"/>
      <c r="GJ51" s="459"/>
      <c r="GK51" s="459"/>
      <c r="GL51" s="156"/>
      <c r="GM51" s="460"/>
      <c r="GN51" s="458"/>
      <c r="GO51" s="459"/>
      <c r="GP51" s="459"/>
      <c r="GQ51" s="459"/>
      <c r="GR51" s="459"/>
      <c r="GS51" s="156"/>
      <c r="GT51" s="460"/>
      <c r="GU51" s="458"/>
      <c r="GV51" s="459"/>
      <c r="GW51" s="459"/>
      <c r="GX51" s="459"/>
      <c r="GY51" s="459"/>
      <c r="GZ51" s="156"/>
      <c r="HA51" s="460"/>
      <c r="HB51" s="458"/>
      <c r="HC51" s="459"/>
      <c r="HD51" s="459"/>
      <c r="HE51" s="459"/>
      <c r="HF51" s="459"/>
      <c r="HG51" s="156"/>
      <c r="HH51" s="460"/>
      <c r="HI51" s="458"/>
      <c r="HJ51" s="459"/>
      <c r="HK51" s="459"/>
      <c r="HL51" s="459"/>
      <c r="HM51" s="459"/>
      <c r="HN51" s="156"/>
      <c r="HO51" s="460"/>
      <c r="HP51" s="458"/>
      <c r="HQ51" s="459"/>
      <c r="HR51" s="459"/>
      <c r="HS51" s="459"/>
      <c r="HT51" s="459"/>
      <c r="HU51" s="156"/>
      <c r="HV51" s="460"/>
      <c r="HW51" s="458"/>
      <c r="HX51" s="459"/>
      <c r="HY51" s="459"/>
      <c r="HZ51" s="459"/>
      <c r="IA51" s="459"/>
      <c r="IB51" s="156"/>
      <c r="IC51" s="460"/>
      <c r="ID51" s="458"/>
      <c r="IE51" s="459"/>
      <c r="IF51" s="459"/>
      <c r="IG51" s="459"/>
      <c r="IH51" s="459"/>
      <c r="II51" s="156"/>
      <c r="IJ51" s="460"/>
      <c r="IK51" s="158"/>
      <c r="IL51" s="459"/>
      <c r="IM51" s="459"/>
      <c r="IN51" s="459"/>
      <c r="IO51" s="459"/>
      <c r="IP51" s="156"/>
      <c r="IQ51" s="156"/>
      <c r="IR51" s="458"/>
      <c r="IS51" s="459"/>
      <c r="IT51" s="459"/>
      <c r="IU51" s="459"/>
      <c r="IV51" s="459"/>
      <c r="IW51" s="156"/>
      <c r="IX51" s="460"/>
      <c r="IY51" s="458"/>
      <c r="IZ51" s="459"/>
      <c r="JA51" s="459"/>
      <c r="JB51" s="459"/>
      <c r="JC51" s="459"/>
      <c r="JD51" s="156"/>
      <c r="JE51" s="460"/>
      <c r="JF51" s="458"/>
      <c r="JG51" s="459"/>
      <c r="JH51" s="459"/>
      <c r="JI51" s="459"/>
      <c r="JJ51" s="459"/>
      <c r="JK51" s="156"/>
      <c r="JL51" s="460"/>
      <c r="JM51" s="458"/>
      <c r="JN51" s="459"/>
      <c r="JO51" s="459"/>
      <c r="JP51" s="459"/>
      <c r="JQ51" s="459"/>
      <c r="JR51" s="156"/>
      <c r="JS51" s="460"/>
      <c r="JT51" s="458"/>
      <c r="JU51" s="459"/>
      <c r="JV51" s="459"/>
      <c r="JW51" s="459"/>
      <c r="JX51" s="459"/>
      <c r="JY51" s="156"/>
      <c r="JZ51" s="460"/>
      <c r="KA51" s="458"/>
      <c r="KB51" s="459"/>
      <c r="KC51" s="459"/>
      <c r="KD51" s="459"/>
      <c r="KE51" s="459"/>
      <c r="KF51" s="156"/>
      <c r="KG51" s="460"/>
      <c r="KH51" s="158"/>
      <c r="KI51" s="459"/>
      <c r="KJ51" s="459"/>
      <c r="KK51" s="459"/>
      <c r="KL51" s="459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5" t="str">
        <f>IF(นักเรียน!C51="","",นักเรียน!C51)</f>
        <v/>
      </c>
      <c r="D52" s="495" t="str">
        <f>IF(นักเรียน!D51="","",นักเรียน!D51)</f>
        <v/>
      </c>
      <c r="E52" s="291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0"/>
      <c r="DH52" s="458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0"/>
      <c r="EQ52" s="458"/>
      <c r="ER52" s="155"/>
      <c r="ES52" s="155"/>
      <c r="ET52" s="155"/>
      <c r="EU52" s="155"/>
      <c r="EV52" s="156"/>
      <c r="EW52" s="460"/>
      <c r="EX52" s="458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0"/>
      <c r="GN52" s="458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0"/>
      <c r="ID52" s="458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3"/>
      <c r="JN52" s="454"/>
      <c r="JO52" s="454"/>
      <c r="JP52" s="454"/>
      <c r="JQ52" s="454"/>
      <c r="JR52" s="156"/>
      <c r="JS52" s="460"/>
      <c r="JT52" s="458"/>
      <c r="JU52" s="454"/>
      <c r="JV52" s="454"/>
      <c r="JW52" s="454"/>
      <c r="JX52" s="454"/>
      <c r="JY52" s="156"/>
      <c r="JZ52" s="455"/>
      <c r="KA52" s="453"/>
      <c r="KB52" s="454"/>
      <c r="KC52" s="454"/>
      <c r="KD52" s="454"/>
      <c r="KE52" s="454"/>
      <c r="KF52" s="156"/>
      <c r="KG52" s="455"/>
      <c r="KH52" s="158"/>
      <c r="KI52" s="454"/>
      <c r="KJ52" s="454"/>
      <c r="KK52" s="454"/>
      <c r="KL52" s="454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5" t="str">
        <f>IF(นักเรียน!C52="","",นักเรียน!C52)</f>
        <v/>
      </c>
      <c r="D53" s="495" t="str">
        <f>IF(นักเรียน!D52="","",นักเรียน!D52)</f>
        <v/>
      </c>
      <c r="E53" s="291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0"/>
      <c r="DH53" s="458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0"/>
      <c r="EQ53" s="458"/>
      <c r="ER53" s="155"/>
      <c r="ES53" s="155"/>
      <c r="ET53" s="155"/>
      <c r="EU53" s="155"/>
      <c r="EV53" s="156"/>
      <c r="EW53" s="460"/>
      <c r="EX53" s="458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0"/>
      <c r="GN53" s="458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0"/>
      <c r="ID53" s="458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3"/>
      <c r="JN53" s="454"/>
      <c r="JO53" s="454"/>
      <c r="JP53" s="454"/>
      <c r="JQ53" s="454"/>
      <c r="JR53" s="156"/>
      <c r="JS53" s="460"/>
      <c r="JT53" s="458"/>
      <c r="JU53" s="454"/>
      <c r="JV53" s="454"/>
      <c r="JW53" s="454"/>
      <c r="JX53" s="454"/>
      <c r="JY53" s="156"/>
      <c r="JZ53" s="455"/>
      <c r="KA53" s="453"/>
      <c r="KB53" s="454"/>
      <c r="KC53" s="454"/>
      <c r="KD53" s="454"/>
      <c r="KE53" s="454"/>
      <c r="KF53" s="156"/>
      <c r="KG53" s="455"/>
      <c r="KH53" s="158"/>
      <c r="KI53" s="454"/>
      <c r="KJ53" s="454"/>
      <c r="KK53" s="454"/>
      <c r="KL53" s="454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5" t="str">
        <f>IF(นักเรียน!C53="","",นักเรียน!C53)</f>
        <v/>
      </c>
      <c r="D54" s="495" t="str">
        <f>IF(นักเรียน!D53="","",นักเรียน!D53)</f>
        <v/>
      </c>
      <c r="E54" s="291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0"/>
      <c r="DH54" s="458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0"/>
      <c r="EQ54" s="458"/>
      <c r="ER54" s="155"/>
      <c r="ES54" s="155"/>
      <c r="ET54" s="155"/>
      <c r="EU54" s="155"/>
      <c r="EV54" s="156"/>
      <c r="EW54" s="460"/>
      <c r="EX54" s="458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0"/>
      <c r="GN54" s="458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0"/>
      <c r="ID54" s="458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3"/>
      <c r="JN54" s="454"/>
      <c r="JO54" s="454"/>
      <c r="JP54" s="454"/>
      <c r="JQ54" s="454"/>
      <c r="JR54" s="156"/>
      <c r="JS54" s="460"/>
      <c r="JT54" s="458"/>
      <c r="JU54" s="454"/>
      <c r="JV54" s="454"/>
      <c r="JW54" s="454"/>
      <c r="JX54" s="454"/>
      <c r="JY54" s="156"/>
      <c r="JZ54" s="455"/>
      <c r="KA54" s="453"/>
      <c r="KB54" s="454"/>
      <c r="KC54" s="454"/>
      <c r="KD54" s="454"/>
      <c r="KE54" s="454"/>
      <c r="KF54" s="156"/>
      <c r="KG54" s="455"/>
      <c r="KH54" s="158"/>
      <c r="KI54" s="454"/>
      <c r="KJ54" s="454"/>
      <c r="KK54" s="454"/>
      <c r="KL54" s="454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5" t="str">
        <f>IF(นักเรียน!C54="","",นักเรียน!C54)</f>
        <v/>
      </c>
      <c r="D55" s="495" t="str">
        <f>IF(นักเรียน!D54="","",นักเรียน!D54)</f>
        <v/>
      </c>
      <c r="E55" s="291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0"/>
      <c r="DH55" s="458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0"/>
      <c r="EQ55" s="458"/>
      <c r="ER55" s="155"/>
      <c r="ES55" s="155"/>
      <c r="ET55" s="155"/>
      <c r="EU55" s="155"/>
      <c r="EV55" s="156"/>
      <c r="EW55" s="460"/>
      <c r="EX55" s="458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0"/>
      <c r="GN55" s="458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0"/>
      <c r="ID55" s="458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3"/>
      <c r="JN55" s="454"/>
      <c r="JO55" s="454"/>
      <c r="JP55" s="454"/>
      <c r="JQ55" s="454"/>
      <c r="JR55" s="156"/>
      <c r="JS55" s="460"/>
      <c r="JT55" s="458"/>
      <c r="JU55" s="454"/>
      <c r="JV55" s="454"/>
      <c r="JW55" s="454"/>
      <c r="JX55" s="454"/>
      <c r="JY55" s="156"/>
      <c r="JZ55" s="455"/>
      <c r="KA55" s="453"/>
      <c r="KB55" s="454"/>
      <c r="KC55" s="454"/>
      <c r="KD55" s="454"/>
      <c r="KE55" s="454"/>
      <c r="KF55" s="156"/>
      <c r="KG55" s="455"/>
      <c r="KH55" s="158"/>
      <c r="KI55" s="454"/>
      <c r="KJ55" s="454"/>
      <c r="KK55" s="454"/>
      <c r="KL55" s="454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6" t="str">
        <f>IF(นักเรียน!C55="","",นักเรียน!C55)</f>
        <v/>
      </c>
      <c r="D56" s="496" t="str">
        <f>IF(นักเรียน!D55="","",นักเรียน!D55)</f>
        <v/>
      </c>
      <c r="E56" s="292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5"/>
      <c r="H56" s="466"/>
      <c r="I56" s="466"/>
      <c r="J56" s="466"/>
      <c r="K56" s="466"/>
      <c r="L56" s="467"/>
      <c r="M56" s="467"/>
      <c r="N56" s="465"/>
      <c r="O56" s="466"/>
      <c r="P56" s="466"/>
      <c r="Q56" s="466"/>
      <c r="R56" s="466"/>
      <c r="S56" s="467"/>
      <c r="T56" s="468"/>
      <c r="U56" s="465"/>
      <c r="V56" s="466"/>
      <c r="W56" s="466"/>
      <c r="X56" s="466"/>
      <c r="Y56" s="466"/>
      <c r="Z56" s="467"/>
      <c r="AA56" s="468"/>
      <c r="AB56" s="465"/>
      <c r="AC56" s="466"/>
      <c r="AD56" s="466"/>
      <c r="AE56" s="466"/>
      <c r="AF56" s="466"/>
      <c r="AG56" s="467"/>
      <c r="AH56" s="468"/>
      <c r="AI56" s="465"/>
      <c r="AJ56" s="466"/>
      <c r="AK56" s="466"/>
      <c r="AL56" s="466"/>
      <c r="AM56" s="466"/>
      <c r="AN56" s="467"/>
      <c r="AO56" s="468"/>
      <c r="AP56" s="465"/>
      <c r="AQ56" s="466"/>
      <c r="AR56" s="466"/>
      <c r="AS56" s="466"/>
      <c r="AT56" s="466"/>
      <c r="AU56" s="467"/>
      <c r="AV56" s="468"/>
      <c r="AW56" s="469"/>
      <c r="AX56" s="466"/>
      <c r="AY56" s="466"/>
      <c r="AZ56" s="466"/>
      <c r="BA56" s="466"/>
      <c r="BB56" s="467"/>
      <c r="BC56" s="467"/>
      <c r="BD56" s="465"/>
      <c r="BE56" s="466"/>
      <c r="BF56" s="466"/>
      <c r="BG56" s="466"/>
      <c r="BH56" s="466"/>
      <c r="BI56" s="467"/>
      <c r="BJ56" s="468"/>
      <c r="BK56" s="465"/>
      <c r="BL56" s="466"/>
      <c r="BM56" s="466"/>
      <c r="BN56" s="466"/>
      <c r="BO56" s="466"/>
      <c r="BP56" s="467"/>
      <c r="BQ56" s="468"/>
      <c r="BR56" s="465"/>
      <c r="BS56" s="466"/>
      <c r="BT56" s="466"/>
      <c r="BU56" s="466"/>
      <c r="BV56" s="466"/>
      <c r="BW56" s="467"/>
      <c r="BX56" s="468"/>
      <c r="BY56" s="469"/>
      <c r="BZ56" s="466"/>
      <c r="CA56" s="466"/>
      <c r="CB56" s="466"/>
      <c r="CC56" s="466"/>
      <c r="CD56" s="467"/>
      <c r="CE56" s="467"/>
      <c r="CF56" s="465"/>
      <c r="CG56" s="466"/>
      <c r="CH56" s="466"/>
      <c r="CI56" s="466"/>
      <c r="CJ56" s="466"/>
      <c r="CK56" s="467"/>
      <c r="CL56" s="468"/>
      <c r="CM56" s="465"/>
      <c r="CN56" s="466"/>
      <c r="CO56" s="466"/>
      <c r="CP56" s="466"/>
      <c r="CQ56" s="466"/>
      <c r="CR56" s="467"/>
      <c r="CS56" s="468"/>
      <c r="CT56" s="465"/>
      <c r="CU56" s="466"/>
      <c r="CV56" s="466"/>
      <c r="CW56" s="466"/>
      <c r="CX56" s="466"/>
      <c r="CY56" s="467"/>
      <c r="CZ56" s="468"/>
      <c r="DA56" s="469"/>
      <c r="DB56" s="466"/>
      <c r="DC56" s="466"/>
      <c r="DD56" s="466"/>
      <c r="DE56" s="466"/>
      <c r="DF56" s="467"/>
      <c r="DG56" s="468"/>
      <c r="DH56" s="465"/>
      <c r="DI56" s="466"/>
      <c r="DJ56" s="466"/>
      <c r="DK56" s="466"/>
      <c r="DL56" s="466"/>
      <c r="DM56" s="467"/>
      <c r="DN56" s="468"/>
      <c r="DO56" s="465"/>
      <c r="DP56" s="466"/>
      <c r="DQ56" s="466"/>
      <c r="DR56" s="466"/>
      <c r="DS56" s="466"/>
      <c r="DT56" s="467"/>
      <c r="DU56" s="468"/>
      <c r="DV56" s="465"/>
      <c r="DW56" s="466"/>
      <c r="DX56" s="466"/>
      <c r="DY56" s="466"/>
      <c r="DZ56" s="466"/>
      <c r="EA56" s="467"/>
      <c r="EB56" s="468"/>
      <c r="EC56" s="469"/>
      <c r="ED56" s="466"/>
      <c r="EE56" s="466"/>
      <c r="EF56" s="466"/>
      <c r="EG56" s="466"/>
      <c r="EH56" s="467"/>
      <c r="EI56" s="467"/>
      <c r="EJ56" s="465"/>
      <c r="EK56" s="466"/>
      <c r="EL56" s="466"/>
      <c r="EM56" s="466"/>
      <c r="EN56" s="466"/>
      <c r="EO56" s="467"/>
      <c r="EP56" s="468"/>
      <c r="EQ56" s="465"/>
      <c r="ER56" s="466"/>
      <c r="ES56" s="466"/>
      <c r="ET56" s="466"/>
      <c r="EU56" s="466"/>
      <c r="EV56" s="467"/>
      <c r="EW56" s="468"/>
      <c r="EX56" s="465"/>
      <c r="EY56" s="466"/>
      <c r="EZ56" s="466"/>
      <c r="FA56" s="466"/>
      <c r="FB56" s="466"/>
      <c r="FC56" s="467"/>
      <c r="FD56" s="468"/>
      <c r="FE56" s="469"/>
      <c r="FF56" s="466"/>
      <c r="FG56" s="466"/>
      <c r="FH56" s="466"/>
      <c r="FI56" s="466"/>
      <c r="FJ56" s="467"/>
      <c r="FK56" s="467"/>
      <c r="FL56" s="465"/>
      <c r="FM56" s="466"/>
      <c r="FN56" s="466"/>
      <c r="FO56" s="466"/>
      <c r="FP56" s="466"/>
      <c r="FQ56" s="467"/>
      <c r="FR56" s="468"/>
      <c r="FS56" s="465"/>
      <c r="FT56" s="466"/>
      <c r="FU56" s="466"/>
      <c r="FV56" s="466"/>
      <c r="FW56" s="466"/>
      <c r="FX56" s="467"/>
      <c r="FY56" s="468"/>
      <c r="FZ56" s="465"/>
      <c r="GA56" s="466"/>
      <c r="GB56" s="466"/>
      <c r="GC56" s="466"/>
      <c r="GD56" s="466"/>
      <c r="GE56" s="467"/>
      <c r="GF56" s="468"/>
      <c r="GG56" s="469"/>
      <c r="GH56" s="466"/>
      <c r="GI56" s="466"/>
      <c r="GJ56" s="466"/>
      <c r="GK56" s="466"/>
      <c r="GL56" s="467"/>
      <c r="GM56" s="468"/>
      <c r="GN56" s="465"/>
      <c r="GO56" s="466"/>
      <c r="GP56" s="466"/>
      <c r="GQ56" s="466"/>
      <c r="GR56" s="466"/>
      <c r="GS56" s="467"/>
      <c r="GT56" s="468"/>
      <c r="GU56" s="465"/>
      <c r="GV56" s="466"/>
      <c r="GW56" s="466"/>
      <c r="GX56" s="466"/>
      <c r="GY56" s="466"/>
      <c r="GZ56" s="467"/>
      <c r="HA56" s="468"/>
      <c r="HB56" s="465"/>
      <c r="HC56" s="466"/>
      <c r="HD56" s="466"/>
      <c r="HE56" s="466"/>
      <c r="HF56" s="466"/>
      <c r="HG56" s="467"/>
      <c r="HH56" s="468"/>
      <c r="HI56" s="465"/>
      <c r="HJ56" s="466"/>
      <c r="HK56" s="466"/>
      <c r="HL56" s="466"/>
      <c r="HM56" s="466"/>
      <c r="HN56" s="467"/>
      <c r="HO56" s="468"/>
      <c r="HP56" s="465"/>
      <c r="HQ56" s="466"/>
      <c r="HR56" s="466"/>
      <c r="HS56" s="466"/>
      <c r="HT56" s="466"/>
      <c r="HU56" s="467"/>
      <c r="HV56" s="468"/>
      <c r="HW56" s="465"/>
      <c r="HX56" s="466"/>
      <c r="HY56" s="466"/>
      <c r="HZ56" s="466"/>
      <c r="IA56" s="466"/>
      <c r="IB56" s="467"/>
      <c r="IC56" s="468"/>
      <c r="ID56" s="465"/>
      <c r="IE56" s="466"/>
      <c r="IF56" s="466"/>
      <c r="IG56" s="466"/>
      <c r="IH56" s="466"/>
      <c r="II56" s="467"/>
      <c r="IJ56" s="468"/>
      <c r="IK56" s="469"/>
      <c r="IL56" s="466"/>
      <c r="IM56" s="466"/>
      <c r="IN56" s="466"/>
      <c r="IO56" s="466"/>
      <c r="IP56" s="467"/>
      <c r="IQ56" s="467"/>
      <c r="IR56" s="465"/>
      <c r="IS56" s="466"/>
      <c r="IT56" s="466"/>
      <c r="IU56" s="466"/>
      <c r="IV56" s="466"/>
      <c r="IW56" s="467"/>
      <c r="IX56" s="468"/>
      <c r="IY56" s="465"/>
      <c r="IZ56" s="466"/>
      <c r="JA56" s="466"/>
      <c r="JB56" s="466"/>
      <c r="JC56" s="466"/>
      <c r="JD56" s="467"/>
      <c r="JE56" s="468"/>
      <c r="JF56" s="465"/>
      <c r="JG56" s="466"/>
      <c r="JH56" s="466"/>
      <c r="JI56" s="466"/>
      <c r="JJ56" s="466"/>
      <c r="JK56" s="467"/>
      <c r="JL56" s="468"/>
      <c r="JM56" s="465"/>
      <c r="JN56" s="466"/>
      <c r="JO56" s="466"/>
      <c r="JP56" s="466"/>
      <c r="JQ56" s="466"/>
      <c r="JR56" s="467"/>
      <c r="JS56" s="468"/>
      <c r="JT56" s="465"/>
      <c r="JU56" s="466"/>
      <c r="JV56" s="466"/>
      <c r="JW56" s="466"/>
      <c r="JX56" s="466"/>
      <c r="JY56" s="467"/>
      <c r="JZ56" s="468"/>
      <c r="KA56" s="465"/>
      <c r="KB56" s="466"/>
      <c r="KC56" s="466"/>
      <c r="KD56" s="466"/>
      <c r="KE56" s="466"/>
      <c r="KF56" s="467"/>
      <c r="KG56" s="468"/>
      <c r="KH56" s="469"/>
      <c r="KI56" s="466"/>
      <c r="KJ56" s="466"/>
      <c r="KK56" s="466"/>
      <c r="KL56" s="466"/>
      <c r="KM56" s="467"/>
      <c r="KN56" s="467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0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183" priority="4" operator="lessThan">
      <formula>80</formula>
    </cfRule>
  </conditionalFormatting>
  <conditionalFormatting sqref="G7:KN56">
    <cfRule type="containsText" dxfId="182" priority="1" operator="containsText" text="ล">
      <formula>NOT(ISERROR(SEARCH("ล",G7)))</formula>
    </cfRule>
    <cfRule type="containsText" dxfId="181" priority="2" operator="containsText" text="ข">
      <formula>NOT(ISERROR(SEARCH("ข",G7)))</formula>
    </cfRule>
    <cfRule type="containsText" dxfId="180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6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AA9" activePane="bottomRight" state="frozen"/>
      <selection activeCell="B1" sqref="B1"/>
      <selection pane="topRight" activeCell="B1" sqref="B1"/>
      <selection pane="bottomLeft" activeCell="B1" sqref="B1"/>
      <selection pane="bottomRight" activeCell="AG26" sqref="AG26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49" t="s">
        <v>0</v>
      </c>
      <c r="C2" s="649" t="s">
        <v>1</v>
      </c>
      <c r="D2" s="651" t="s">
        <v>2</v>
      </c>
      <c r="E2" s="373"/>
      <c r="F2" s="657" t="str">
        <f>"การวัดผลกลางปี รายวิชา "&amp;Home!E11&amp;" "&amp;Home!E12</f>
        <v>การวัดผลกลางปี รายวิชา สุขศึกษาและพลศึกษา พ 14101</v>
      </c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  <c r="X2" s="658"/>
      <c r="Y2" s="658"/>
      <c r="Z2" s="659"/>
      <c r="AA2" s="657" t="str">
        <f>F2</f>
        <v>การวัดผลกลางปี รายวิชา สุขศึกษาและพลศึกษา พ 14101</v>
      </c>
      <c r="AB2" s="658"/>
      <c r="AC2" s="658"/>
      <c r="AD2" s="658"/>
      <c r="AE2" s="658"/>
      <c r="AF2" s="658"/>
      <c r="AG2" s="658"/>
      <c r="AH2" s="658"/>
      <c r="AI2" s="658"/>
      <c r="AJ2" s="658"/>
      <c r="AK2" s="658"/>
      <c r="AL2" s="658"/>
      <c r="AM2" s="658"/>
      <c r="AN2" s="658"/>
      <c r="AO2" s="658"/>
      <c r="AP2" s="658"/>
      <c r="AQ2" s="658"/>
      <c r="AR2" s="658"/>
      <c r="AS2" s="659"/>
      <c r="AT2" s="654" t="s">
        <v>128</v>
      </c>
      <c r="AU2" s="655"/>
      <c r="AV2" s="655"/>
      <c r="AW2" s="655"/>
      <c r="AX2" s="655"/>
      <c r="AY2" s="655"/>
      <c r="AZ2" s="656"/>
      <c r="BA2" s="662" t="s">
        <v>127</v>
      </c>
      <c r="BB2" s="663" t="s">
        <v>61</v>
      </c>
      <c r="BC2" s="660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49"/>
      <c r="C3" s="649"/>
      <c r="D3" s="651"/>
      <c r="E3" s="374"/>
      <c r="F3" s="669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1"/>
      <c r="AA3" s="669" t="str">
        <f>F3</f>
        <v>คะแนนผลการเรียนรู้ตามตัวชี้วัด ภาคเรียนที่ 1</v>
      </c>
      <c r="AB3" s="670"/>
      <c r="AC3" s="670"/>
      <c r="AD3" s="670"/>
      <c r="AE3" s="670"/>
      <c r="AF3" s="670"/>
      <c r="AG3" s="670"/>
      <c r="AH3" s="670"/>
      <c r="AI3" s="670"/>
      <c r="AJ3" s="670"/>
      <c r="AK3" s="670"/>
      <c r="AL3" s="670"/>
      <c r="AM3" s="670"/>
      <c r="AN3" s="670"/>
      <c r="AO3" s="670"/>
      <c r="AP3" s="670"/>
      <c r="AQ3" s="670"/>
      <c r="AR3" s="378" t="s">
        <v>4</v>
      </c>
      <c r="AS3" s="55" t="s">
        <v>5</v>
      </c>
      <c r="AT3" s="666" t="s">
        <v>143</v>
      </c>
      <c r="AU3" s="667"/>
      <c r="AV3" s="667"/>
      <c r="AW3" s="667"/>
      <c r="AX3" s="667"/>
      <c r="AY3" s="668"/>
      <c r="AZ3" s="385" t="s">
        <v>5</v>
      </c>
      <c r="BA3" s="662"/>
      <c r="BB3" s="664"/>
      <c r="BC3" s="660"/>
      <c r="BD3" s="136"/>
      <c r="BE3" s="136"/>
      <c r="BF3" s="136"/>
      <c r="BG3" s="136"/>
    </row>
    <row r="4" spans="1:59" ht="18" customHeight="1">
      <c r="A4" s="114"/>
      <c r="B4" s="649"/>
      <c r="C4" s="649"/>
      <c r="D4" s="652"/>
      <c r="E4" s="375" t="str">
        <f>IF(เกณฑ์!F7="วัดประเมินเป็นหน่วยการเรียนรู้","หน่วยที่","ข้อที่")</f>
        <v>ข้อที่</v>
      </c>
      <c r="F4" s="428" t="s">
        <v>556</v>
      </c>
      <c r="G4" s="429" t="s">
        <v>557</v>
      </c>
      <c r="H4" s="429" t="s">
        <v>558</v>
      </c>
      <c r="I4" s="429" t="s">
        <v>552</v>
      </c>
      <c r="J4" s="429" t="s">
        <v>2291</v>
      </c>
      <c r="K4" s="429" t="s">
        <v>2292</v>
      </c>
      <c r="L4" s="429" t="s">
        <v>2293</v>
      </c>
      <c r="M4" s="429" t="s">
        <v>2294</v>
      </c>
      <c r="N4" s="429" t="s">
        <v>2295</v>
      </c>
      <c r="O4" s="429" t="s">
        <v>2296</v>
      </c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30"/>
      <c r="AA4" s="428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31"/>
      <c r="AR4" s="379" t="s">
        <v>6</v>
      </c>
      <c r="AS4" s="56" t="s">
        <v>6</v>
      </c>
      <c r="AT4" s="364" t="s">
        <v>7</v>
      </c>
      <c r="AU4" s="6" t="s">
        <v>8</v>
      </c>
      <c r="AV4" s="6"/>
      <c r="AW4" s="6"/>
      <c r="AX4" s="6"/>
      <c r="AY4" s="325" t="s">
        <v>4</v>
      </c>
      <c r="AZ4" s="386" t="s">
        <v>6</v>
      </c>
      <c r="BA4" s="662"/>
      <c r="BB4" s="664"/>
      <c r="BC4" s="660"/>
      <c r="BD4" s="114"/>
      <c r="BE4" s="114"/>
      <c r="BF4" s="114"/>
      <c r="BG4" s="114"/>
    </row>
    <row r="5" spans="1:59" ht="18" customHeight="1" thickBot="1">
      <c r="A5" s="114"/>
      <c r="B5" s="650"/>
      <c r="C5" s="650"/>
      <c r="D5" s="653"/>
      <c r="E5" s="376" t="s">
        <v>3</v>
      </c>
      <c r="F5" s="52">
        <v>10</v>
      </c>
      <c r="G5" s="52">
        <v>10</v>
      </c>
      <c r="H5" s="52">
        <v>10</v>
      </c>
      <c r="I5" s="52">
        <v>10</v>
      </c>
      <c r="J5" s="52">
        <v>10</v>
      </c>
      <c r="K5" s="52">
        <v>10</v>
      </c>
      <c r="L5" s="52">
        <v>10</v>
      </c>
      <c r="M5" s="52">
        <v>10</v>
      </c>
      <c r="N5" s="52">
        <v>10</v>
      </c>
      <c r="O5" s="52">
        <v>10</v>
      </c>
      <c r="P5" s="52"/>
      <c r="Q5" s="52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7"/>
      <c r="AR5" s="380">
        <f t="shared" ref="AR5:AR45" si="0">IF(SUM(F5:AQ5),SUM(F5:AQ5),"")</f>
        <v>100</v>
      </c>
      <c r="AS5" s="57">
        <f>Home!G15</f>
        <v>80</v>
      </c>
      <c r="AT5" s="365">
        <v>20</v>
      </c>
      <c r="AU5" s="8"/>
      <c r="AV5" s="8"/>
      <c r="AW5" s="8"/>
      <c r="AX5" s="8"/>
      <c r="AY5" s="383">
        <f>IF(SUM(AT5:AX5),SUM(AT5:AX5),"")</f>
        <v>20</v>
      </c>
      <c r="AZ5" s="387">
        <f>Home!G16</f>
        <v>20</v>
      </c>
      <c r="BA5" s="381">
        <f>SUM(AS5,AZ5)</f>
        <v>100</v>
      </c>
      <c r="BB5" s="665"/>
      <c r="BC5" s="661"/>
      <c r="BD5" s="114"/>
      <c r="BE5" s="114"/>
      <c r="BF5" s="114"/>
      <c r="BG5" s="114"/>
    </row>
    <row r="6" spans="1:59" ht="15.75" customHeight="1">
      <c r="A6" s="114"/>
      <c r="B6" s="53">
        <v>1</v>
      </c>
      <c r="C6" s="293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673"/>
      <c r="F6" s="359">
        <v>7</v>
      </c>
      <c r="G6" s="10">
        <v>8</v>
      </c>
      <c r="H6" s="10">
        <v>7</v>
      </c>
      <c r="I6" s="10">
        <v>7</v>
      </c>
      <c r="J6" s="10">
        <v>8</v>
      </c>
      <c r="K6" s="10">
        <v>7</v>
      </c>
      <c r="L6" s="10">
        <v>7</v>
      </c>
      <c r="M6" s="10">
        <v>8</v>
      </c>
      <c r="N6" s="10">
        <v>8</v>
      </c>
      <c r="O6" s="10">
        <v>8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360"/>
      <c r="AA6" s="35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8"/>
      <c r="AR6" s="379">
        <f t="shared" si="0"/>
        <v>75</v>
      </c>
      <c r="AS6" s="377">
        <f>IF(AR6="","",ROUND(AR6/$AR$5*$AS$5,0))</f>
        <v>60</v>
      </c>
      <c r="AT6" s="359">
        <v>10</v>
      </c>
      <c r="AU6" s="10"/>
      <c r="AV6" s="10"/>
      <c r="AW6" s="10"/>
      <c r="AX6" s="10"/>
      <c r="AY6" s="384">
        <f>IF(SUM(AT6:AX6),SUM(AT6:AX6),"")</f>
        <v>10</v>
      </c>
      <c r="AZ6" s="388">
        <f>IF(AY6="","",ROUND(AY6/$AY$5*$AZ$5,0))</f>
        <v>10</v>
      </c>
      <c r="BA6" s="382">
        <f>IF(SUM(AS6,AZ6),SUM(AS6,AZ6),"")</f>
        <v>70</v>
      </c>
      <c r="BB6" s="332" t="str">
        <f>IF(BA6="","",IF(เกณฑ์!$N$18="ACT",VLOOKUP(BA6,gradeact,5,TRUE),VLOOKUP(BA6,grade01,5,TRUE)))</f>
        <v>3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3">
        <f>IF(นักเรียน!C7="","",นักเรียน!C7)</f>
        <v>3155</v>
      </c>
      <c r="D7" s="647" t="str">
        <f>IF(นักเรียน!E7="","",นักเรียน!E7)</f>
        <v>เด็กชายคฑาวุธ  ยั่งยืน</v>
      </c>
      <c r="E7" s="648"/>
      <c r="F7" s="51">
        <v>7</v>
      </c>
      <c r="G7" s="359">
        <v>7</v>
      </c>
      <c r="H7" s="10">
        <v>8</v>
      </c>
      <c r="I7" s="10">
        <v>7</v>
      </c>
      <c r="J7" s="10">
        <v>7</v>
      </c>
      <c r="K7" s="10">
        <v>8</v>
      </c>
      <c r="L7" s="10">
        <v>8</v>
      </c>
      <c r="M7" s="10">
        <v>9</v>
      </c>
      <c r="N7" s="10">
        <v>9</v>
      </c>
      <c r="O7" s="10">
        <v>9</v>
      </c>
      <c r="P7" s="10"/>
      <c r="Q7" s="10"/>
      <c r="R7" s="10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6"/>
      <c r="AR7" s="379">
        <f t="shared" si="0"/>
        <v>79</v>
      </c>
      <c r="AS7" s="377">
        <f t="shared" ref="AS7:AS39" si="1">IF(AR7="","",ROUND(AR7/$AR$5*$AS$5,0))</f>
        <v>63</v>
      </c>
      <c r="AT7" s="51">
        <v>15</v>
      </c>
      <c r="AU7" s="5"/>
      <c r="AV7" s="5"/>
      <c r="AW7" s="5"/>
      <c r="AX7" s="5"/>
      <c r="AY7" s="384">
        <f t="shared" ref="AY7:AY39" si="2">IF(SUM(AT7:AX7),SUM(AT7:AX7),"")</f>
        <v>15</v>
      </c>
      <c r="AZ7" s="388">
        <f t="shared" ref="AZ7:AZ39" si="3">IF(AY7="","",ROUND(AY7/$AY$5*$AZ$5,0))</f>
        <v>15</v>
      </c>
      <c r="BA7" s="382">
        <f t="shared" ref="BA7:BA39" si="4">IF(SUM(AS7,AZ7),SUM(AS7,AZ7),"")</f>
        <v>78</v>
      </c>
      <c r="BB7" s="332" t="str">
        <f>IF(BA7="","",IF(เกณฑ์!$N$18="ACT",VLOOKUP(BA7,gradeact,5,TRUE),VLOOKUP(BA7,grade01,5,TRUE)))</f>
        <v>3.5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3">
        <f>IF(นักเรียน!C8="","",นักเรียน!C8)</f>
        <v>3156</v>
      </c>
      <c r="D8" s="647" t="str">
        <f>IF(นักเรียน!E8="","",นักเรียน!E8)</f>
        <v>เด็กชายเอกรัตน์  เครือไชย</v>
      </c>
      <c r="E8" s="648"/>
      <c r="F8" s="359">
        <v>7</v>
      </c>
      <c r="G8" s="10">
        <v>7</v>
      </c>
      <c r="H8" s="10">
        <v>8</v>
      </c>
      <c r="I8" s="10">
        <v>8</v>
      </c>
      <c r="J8" s="10">
        <v>8</v>
      </c>
      <c r="K8" s="10">
        <v>9</v>
      </c>
      <c r="L8" s="10">
        <v>8</v>
      </c>
      <c r="M8" s="10">
        <v>8</v>
      </c>
      <c r="N8" s="10">
        <v>9</v>
      </c>
      <c r="O8" s="10">
        <v>8</v>
      </c>
      <c r="P8" s="10"/>
      <c r="Q8" s="10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6"/>
      <c r="AR8" s="379">
        <f t="shared" si="0"/>
        <v>80</v>
      </c>
      <c r="AS8" s="377">
        <f t="shared" si="1"/>
        <v>64</v>
      </c>
      <c r="AT8" s="51">
        <v>13</v>
      </c>
      <c r="AU8" s="5"/>
      <c r="AV8" s="5"/>
      <c r="AW8" s="5"/>
      <c r="AX8" s="5"/>
      <c r="AY8" s="384">
        <f t="shared" si="2"/>
        <v>13</v>
      </c>
      <c r="AZ8" s="388">
        <f t="shared" si="3"/>
        <v>13</v>
      </c>
      <c r="BA8" s="382">
        <f t="shared" si="4"/>
        <v>77</v>
      </c>
      <c r="BB8" s="332" t="str">
        <f>IF(BA8="","",IF(เกณฑ์!$N$18="ACT",VLOOKUP(BA8,gradeact,5,TRUE),VLOOKUP(BA8,grade01,5,TRUE)))</f>
        <v>3.5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3">
        <f>IF(นักเรียน!C9="","",นักเรียน!C9)</f>
        <v>3157</v>
      </c>
      <c r="D9" s="647" t="str">
        <f>IF(นักเรียน!E9="","",นักเรียน!E9)</f>
        <v>เด็กชายพงศธร  ทศพิมพ์</v>
      </c>
      <c r="E9" s="648"/>
      <c r="F9" s="359">
        <v>7</v>
      </c>
      <c r="G9" s="10">
        <v>7</v>
      </c>
      <c r="H9" s="10">
        <v>7</v>
      </c>
      <c r="I9" s="10">
        <v>7</v>
      </c>
      <c r="J9" s="10">
        <v>7</v>
      </c>
      <c r="K9" s="10">
        <v>7</v>
      </c>
      <c r="L9" s="10">
        <v>8</v>
      </c>
      <c r="M9" s="10">
        <v>8</v>
      </c>
      <c r="N9" s="10">
        <v>9</v>
      </c>
      <c r="O9" s="10">
        <v>8</v>
      </c>
      <c r="P9" s="10"/>
      <c r="Q9" s="10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6"/>
      <c r="AR9" s="379">
        <f t="shared" si="0"/>
        <v>75</v>
      </c>
      <c r="AS9" s="377">
        <f t="shared" si="1"/>
        <v>60</v>
      </c>
      <c r="AT9" s="51">
        <v>11</v>
      </c>
      <c r="AU9" s="5"/>
      <c r="AV9" s="5"/>
      <c r="AW9" s="5"/>
      <c r="AX9" s="5"/>
      <c r="AY9" s="384">
        <f t="shared" si="2"/>
        <v>11</v>
      </c>
      <c r="AZ9" s="388">
        <f t="shared" si="3"/>
        <v>11</v>
      </c>
      <c r="BA9" s="382">
        <f t="shared" si="4"/>
        <v>71</v>
      </c>
      <c r="BB9" s="332" t="str">
        <f>IF(BA9="","",IF(เกณฑ์!$N$18="ACT",VLOOKUP(BA9,gradeact,5,TRUE),VLOOKUP(BA9,grade01,5,TRUE)))</f>
        <v>3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3">
        <f>IF(นักเรียน!C10="","",นักเรียน!C10)</f>
        <v>3158</v>
      </c>
      <c r="D10" s="647" t="str">
        <f>IF(นักเรียน!E10="","",นักเรียน!E10)</f>
        <v>เด็กชายอัครพล  เสาะโชค</v>
      </c>
      <c r="E10" s="648"/>
      <c r="F10" s="359">
        <v>7</v>
      </c>
      <c r="G10" s="10">
        <v>7</v>
      </c>
      <c r="H10" s="10">
        <v>6</v>
      </c>
      <c r="I10" s="10">
        <v>7</v>
      </c>
      <c r="J10" s="10">
        <v>7</v>
      </c>
      <c r="K10" s="10">
        <v>7</v>
      </c>
      <c r="L10" s="10">
        <v>7</v>
      </c>
      <c r="M10" s="10">
        <v>7</v>
      </c>
      <c r="N10" s="10">
        <v>7</v>
      </c>
      <c r="O10" s="10">
        <v>7</v>
      </c>
      <c r="P10" s="10"/>
      <c r="Q10" s="10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6"/>
      <c r="AR10" s="379">
        <f t="shared" si="0"/>
        <v>69</v>
      </c>
      <c r="AS10" s="377">
        <f t="shared" si="1"/>
        <v>55</v>
      </c>
      <c r="AT10" s="51">
        <v>10</v>
      </c>
      <c r="AU10" s="5"/>
      <c r="AV10" s="5"/>
      <c r="AW10" s="5"/>
      <c r="AX10" s="5"/>
      <c r="AY10" s="384">
        <f t="shared" si="2"/>
        <v>10</v>
      </c>
      <c r="AZ10" s="388">
        <f t="shared" si="3"/>
        <v>10</v>
      </c>
      <c r="BA10" s="382">
        <f t="shared" si="4"/>
        <v>65</v>
      </c>
      <c r="BB10" s="332" t="str">
        <f>IF(BA10="","",IF(เกณฑ์!$N$18="ACT",VLOOKUP(BA10,gradeact,5,TRUE),VLOOKUP(BA10,grade01,5,TRUE)))</f>
        <v>2.5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3">
        <f>IF(นักเรียน!C11="","",นักเรียน!C11)</f>
        <v>3159</v>
      </c>
      <c r="D11" s="647" t="str">
        <f>IF(นักเรียน!E11="","",นักเรียน!E11)</f>
        <v>เด็กชายกิตติพงษ์  กาดนอก</v>
      </c>
      <c r="E11" s="648"/>
      <c r="F11" s="359">
        <v>7</v>
      </c>
      <c r="G11" s="10">
        <v>7</v>
      </c>
      <c r="H11" s="10">
        <v>7</v>
      </c>
      <c r="I11" s="10">
        <v>7</v>
      </c>
      <c r="J11" s="10">
        <v>7</v>
      </c>
      <c r="K11" s="10">
        <v>8</v>
      </c>
      <c r="L11" s="10">
        <v>7</v>
      </c>
      <c r="M11" s="10">
        <v>8</v>
      </c>
      <c r="N11" s="10">
        <v>8</v>
      </c>
      <c r="O11" s="10">
        <v>8</v>
      </c>
      <c r="P11" s="10"/>
      <c r="Q11" s="10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6"/>
      <c r="AR11" s="379">
        <f t="shared" si="0"/>
        <v>74</v>
      </c>
      <c r="AS11" s="377">
        <f t="shared" si="1"/>
        <v>59</v>
      </c>
      <c r="AT11" s="51">
        <v>12</v>
      </c>
      <c r="AU11" s="5"/>
      <c r="AV11" s="5"/>
      <c r="AW11" s="5"/>
      <c r="AX11" s="5"/>
      <c r="AY11" s="384">
        <f t="shared" si="2"/>
        <v>12</v>
      </c>
      <c r="AZ11" s="388">
        <f t="shared" si="3"/>
        <v>12</v>
      </c>
      <c r="BA11" s="382">
        <f t="shared" si="4"/>
        <v>71</v>
      </c>
      <c r="BB11" s="332" t="str">
        <f>IF(BA11="","",IF(เกณฑ์!$N$18="ACT",VLOOKUP(BA11,gradeact,5,TRUE),VLOOKUP(BA11,grade01,5,TRUE)))</f>
        <v>3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3">
        <f>IF(นักเรียน!C12="","",นักเรียน!C12)</f>
        <v>3162</v>
      </c>
      <c r="D12" s="647" t="str">
        <f>IF(นักเรียน!E12="","",นักเรียน!E12)</f>
        <v>เด็กชายอรรถพร  วงษ์ชาลี</v>
      </c>
      <c r="E12" s="648"/>
      <c r="F12" s="359">
        <v>7</v>
      </c>
      <c r="G12" s="10">
        <v>7</v>
      </c>
      <c r="H12" s="10">
        <v>8</v>
      </c>
      <c r="I12" s="10">
        <v>7</v>
      </c>
      <c r="J12" s="10">
        <v>7</v>
      </c>
      <c r="K12" s="10">
        <v>8</v>
      </c>
      <c r="L12" s="10">
        <v>8</v>
      </c>
      <c r="M12" s="10">
        <v>7</v>
      </c>
      <c r="N12" s="10">
        <v>8</v>
      </c>
      <c r="O12" s="10">
        <v>8</v>
      </c>
      <c r="P12" s="10"/>
      <c r="Q12" s="10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6"/>
      <c r="AR12" s="379">
        <f t="shared" si="0"/>
        <v>75</v>
      </c>
      <c r="AS12" s="377">
        <f t="shared" si="1"/>
        <v>60</v>
      </c>
      <c r="AT12" s="51">
        <v>14</v>
      </c>
      <c r="AU12" s="5"/>
      <c r="AV12" s="5"/>
      <c r="AW12" s="5"/>
      <c r="AX12" s="5"/>
      <c r="AY12" s="384">
        <f t="shared" si="2"/>
        <v>14</v>
      </c>
      <c r="AZ12" s="388">
        <f t="shared" si="3"/>
        <v>14</v>
      </c>
      <c r="BA12" s="382">
        <f t="shared" si="4"/>
        <v>74</v>
      </c>
      <c r="BB12" s="332" t="str">
        <f>IF(BA12="","",IF(เกณฑ์!$N$18="ACT",VLOOKUP(BA12,gradeact,5,TRUE),VLOOKUP(BA12,grade01,5,TRUE)))</f>
        <v>3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3">
        <f>IF(นักเรียน!C13="","",นักเรียน!C13)</f>
        <v>3163</v>
      </c>
      <c r="D13" s="647" t="str">
        <f>IF(นักเรียน!E13="","",นักเรียน!E13)</f>
        <v>เด็กชายธีรวัฒน์  ภักดีไทย</v>
      </c>
      <c r="E13" s="648"/>
      <c r="F13" s="359">
        <v>7</v>
      </c>
      <c r="G13" s="359">
        <v>7</v>
      </c>
      <c r="H13" s="10">
        <v>7</v>
      </c>
      <c r="I13" s="10">
        <v>8</v>
      </c>
      <c r="J13" s="10">
        <v>7</v>
      </c>
      <c r="K13" s="10">
        <v>7</v>
      </c>
      <c r="L13" s="10">
        <v>8</v>
      </c>
      <c r="M13" s="10">
        <v>8</v>
      </c>
      <c r="N13" s="10">
        <v>8</v>
      </c>
      <c r="O13" s="10">
        <v>8</v>
      </c>
      <c r="P13" s="10"/>
      <c r="Q13" s="10"/>
      <c r="R13" s="10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6"/>
      <c r="AR13" s="379">
        <f t="shared" si="0"/>
        <v>75</v>
      </c>
      <c r="AS13" s="377">
        <f t="shared" si="1"/>
        <v>60</v>
      </c>
      <c r="AT13" s="51">
        <v>10</v>
      </c>
      <c r="AU13" s="5"/>
      <c r="AV13" s="5"/>
      <c r="AW13" s="5"/>
      <c r="AX13" s="5"/>
      <c r="AY13" s="384">
        <f t="shared" si="2"/>
        <v>10</v>
      </c>
      <c r="AZ13" s="388">
        <f t="shared" si="3"/>
        <v>10</v>
      </c>
      <c r="BA13" s="382">
        <f t="shared" si="4"/>
        <v>70</v>
      </c>
      <c r="BB13" s="332" t="str">
        <f>IF(BA13="","",IF(เกณฑ์!$N$18="ACT",VLOOKUP(BA13,gradeact,5,TRUE),VLOOKUP(BA13,grade01,5,TRUE)))</f>
        <v>3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3">
        <f>IF(นักเรียน!C14="","",นักเรียน!C14)</f>
        <v>3164</v>
      </c>
      <c r="D14" s="647" t="str">
        <f>IF(นักเรียน!E14="","",นักเรียน!E14)</f>
        <v>เด็กชายบูรพา  ปัญญาชนะวงศ์</v>
      </c>
      <c r="E14" s="648"/>
      <c r="F14" s="359">
        <v>7</v>
      </c>
      <c r="G14" s="10">
        <v>7</v>
      </c>
      <c r="H14" s="10">
        <v>8</v>
      </c>
      <c r="I14" s="10">
        <v>7</v>
      </c>
      <c r="J14" s="10">
        <v>7</v>
      </c>
      <c r="K14" s="10">
        <v>8</v>
      </c>
      <c r="L14" s="10">
        <v>8</v>
      </c>
      <c r="M14" s="10">
        <v>8</v>
      </c>
      <c r="N14" s="10">
        <v>8</v>
      </c>
      <c r="O14" s="10">
        <v>8</v>
      </c>
      <c r="P14" s="10"/>
      <c r="Q14" s="10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6"/>
      <c r="AR14" s="379">
        <f t="shared" si="0"/>
        <v>76</v>
      </c>
      <c r="AS14" s="377">
        <f t="shared" si="1"/>
        <v>61</v>
      </c>
      <c r="AT14" s="51">
        <v>11</v>
      </c>
      <c r="AU14" s="5"/>
      <c r="AV14" s="5"/>
      <c r="AW14" s="5"/>
      <c r="AX14" s="5"/>
      <c r="AY14" s="384">
        <f t="shared" si="2"/>
        <v>11</v>
      </c>
      <c r="AZ14" s="388">
        <f t="shared" si="3"/>
        <v>11</v>
      </c>
      <c r="BA14" s="382">
        <f t="shared" si="4"/>
        <v>72</v>
      </c>
      <c r="BB14" s="332" t="str">
        <f>IF(BA14="","",IF(เกณฑ์!$N$18="ACT",VLOOKUP(BA14,gradeact,5,TRUE),VLOOKUP(BA14,grade01,5,TRUE)))</f>
        <v>3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3">
        <f>IF(นักเรียน!C15="","",นักเรียน!C15)</f>
        <v>3165</v>
      </c>
      <c r="D15" s="647" t="str">
        <f>IF(นักเรียน!E15="","",นักเรียน!E15)</f>
        <v>เด็กชายสุรบดินทร์  กายแก้ว</v>
      </c>
      <c r="E15" s="648"/>
      <c r="F15" s="359">
        <v>8</v>
      </c>
      <c r="G15" s="10">
        <v>9</v>
      </c>
      <c r="H15" s="10">
        <v>9</v>
      </c>
      <c r="I15" s="10">
        <v>9</v>
      </c>
      <c r="J15" s="10">
        <v>8</v>
      </c>
      <c r="K15" s="10">
        <v>9</v>
      </c>
      <c r="L15" s="10">
        <v>9</v>
      </c>
      <c r="M15" s="10">
        <v>9</v>
      </c>
      <c r="N15" s="10">
        <v>9</v>
      </c>
      <c r="O15" s="10">
        <v>9</v>
      </c>
      <c r="P15" s="10"/>
      <c r="Q15" s="10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6"/>
      <c r="AR15" s="379">
        <f t="shared" si="0"/>
        <v>88</v>
      </c>
      <c r="AS15" s="377">
        <f t="shared" si="1"/>
        <v>70</v>
      </c>
      <c r="AT15" s="51">
        <v>18</v>
      </c>
      <c r="AU15" s="5"/>
      <c r="AV15" s="5"/>
      <c r="AW15" s="5"/>
      <c r="AX15" s="5"/>
      <c r="AY15" s="384">
        <f t="shared" si="2"/>
        <v>18</v>
      </c>
      <c r="AZ15" s="388">
        <f t="shared" si="3"/>
        <v>18</v>
      </c>
      <c r="BA15" s="382">
        <f t="shared" si="4"/>
        <v>88</v>
      </c>
      <c r="BB15" s="332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3">
        <f>IF(นักเรียน!C16="","",นักเรียน!C16)</f>
        <v>3167</v>
      </c>
      <c r="D16" s="647" t="str">
        <f>IF(นักเรียน!E16="","",นักเรียน!E16)</f>
        <v>เด็กชายนวพล   หวลสันเทียะ</v>
      </c>
      <c r="E16" s="648"/>
      <c r="F16" s="359">
        <v>8</v>
      </c>
      <c r="G16" s="10">
        <v>7</v>
      </c>
      <c r="H16" s="10">
        <v>7</v>
      </c>
      <c r="I16" s="10">
        <v>8</v>
      </c>
      <c r="J16" s="10">
        <v>8</v>
      </c>
      <c r="K16" s="10">
        <v>8</v>
      </c>
      <c r="L16" s="10">
        <v>8</v>
      </c>
      <c r="M16" s="10">
        <v>8</v>
      </c>
      <c r="N16" s="10">
        <v>9</v>
      </c>
      <c r="O16" s="10">
        <v>9</v>
      </c>
      <c r="P16" s="10"/>
      <c r="Q16" s="10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6"/>
      <c r="AR16" s="379">
        <f t="shared" si="0"/>
        <v>80</v>
      </c>
      <c r="AS16" s="377">
        <f t="shared" si="1"/>
        <v>64</v>
      </c>
      <c r="AT16" s="51">
        <v>12</v>
      </c>
      <c r="AU16" s="5"/>
      <c r="AV16" s="5"/>
      <c r="AW16" s="5"/>
      <c r="AX16" s="5"/>
      <c r="AY16" s="384">
        <f t="shared" si="2"/>
        <v>12</v>
      </c>
      <c r="AZ16" s="388">
        <f t="shared" si="3"/>
        <v>12</v>
      </c>
      <c r="BA16" s="382">
        <f t="shared" si="4"/>
        <v>76</v>
      </c>
      <c r="BB16" s="332" t="str">
        <f>IF(BA16="","",IF(เกณฑ์!$N$18="ACT",VLOOKUP(BA16,gradeact,5,TRUE),VLOOKUP(BA16,grade01,5,TRUE)))</f>
        <v>3.5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3">
        <f>IF(นักเรียน!C17="","",นักเรียน!C17)</f>
        <v>3169</v>
      </c>
      <c r="D17" s="647" t="str">
        <f>IF(นักเรียน!E17="","",นักเรียน!E17)</f>
        <v>เด็กหญิงธนาภา  คะมาปะเต</v>
      </c>
      <c r="E17" s="648"/>
      <c r="F17" s="359">
        <v>8</v>
      </c>
      <c r="G17" s="10">
        <v>8</v>
      </c>
      <c r="H17" s="10">
        <v>8</v>
      </c>
      <c r="I17" s="10">
        <v>8</v>
      </c>
      <c r="J17" s="10">
        <v>8</v>
      </c>
      <c r="K17" s="10">
        <v>8</v>
      </c>
      <c r="L17" s="10">
        <v>8</v>
      </c>
      <c r="M17" s="10">
        <v>9</v>
      </c>
      <c r="N17" s="10">
        <v>9</v>
      </c>
      <c r="O17" s="10">
        <v>9</v>
      </c>
      <c r="P17" s="10"/>
      <c r="Q17" s="10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6"/>
      <c r="AR17" s="379">
        <f t="shared" si="0"/>
        <v>83</v>
      </c>
      <c r="AS17" s="377">
        <f t="shared" si="1"/>
        <v>66</v>
      </c>
      <c r="AT17" s="51">
        <v>17</v>
      </c>
      <c r="AU17" s="5"/>
      <c r="AV17" s="5"/>
      <c r="AW17" s="5"/>
      <c r="AX17" s="5"/>
      <c r="AY17" s="384">
        <f t="shared" si="2"/>
        <v>17</v>
      </c>
      <c r="AZ17" s="388">
        <f t="shared" si="3"/>
        <v>17</v>
      </c>
      <c r="BA17" s="382">
        <f t="shared" si="4"/>
        <v>83</v>
      </c>
      <c r="BB17" s="332" t="str">
        <f>IF(BA17="","",IF(เกณฑ์!$N$18="ACT",VLOOKUP(BA17,gradeact,5,TRUE),VLOOKUP(BA17,grade01,5,TRUE)))</f>
        <v>4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3">
        <f>IF(นักเรียน!C18="","",นักเรียน!C18)</f>
        <v>3170</v>
      </c>
      <c r="D18" s="647" t="str">
        <f>IF(นักเรียน!E18="","",นักเรียน!E18)</f>
        <v>เด็กหญิงนภสร  ใจหาญ</v>
      </c>
      <c r="E18" s="648"/>
      <c r="F18" s="359">
        <v>8</v>
      </c>
      <c r="G18" s="10">
        <v>8</v>
      </c>
      <c r="H18" s="10">
        <v>8</v>
      </c>
      <c r="I18" s="10">
        <v>7</v>
      </c>
      <c r="J18" s="10">
        <v>8</v>
      </c>
      <c r="K18" s="10">
        <v>8</v>
      </c>
      <c r="L18" s="10">
        <v>8</v>
      </c>
      <c r="M18" s="10">
        <v>9</v>
      </c>
      <c r="N18" s="10">
        <v>8</v>
      </c>
      <c r="O18" s="10">
        <v>9</v>
      </c>
      <c r="P18" s="10"/>
      <c r="Q18" s="10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6"/>
      <c r="AR18" s="379">
        <f t="shared" si="0"/>
        <v>81</v>
      </c>
      <c r="AS18" s="377">
        <f t="shared" si="1"/>
        <v>65</v>
      </c>
      <c r="AT18" s="51">
        <v>16</v>
      </c>
      <c r="AU18" s="5"/>
      <c r="AV18" s="5"/>
      <c r="AW18" s="5"/>
      <c r="AX18" s="5"/>
      <c r="AY18" s="384">
        <f t="shared" si="2"/>
        <v>16</v>
      </c>
      <c r="AZ18" s="388">
        <f t="shared" si="3"/>
        <v>16</v>
      </c>
      <c r="BA18" s="382">
        <f t="shared" si="4"/>
        <v>81</v>
      </c>
      <c r="BB18" s="332" t="str">
        <f>IF(BA18="","",IF(เกณฑ์!$N$18="ACT",VLOOKUP(BA18,gradeact,5,TRUE),VLOOKUP(BA18,grade01,5,TRUE)))</f>
        <v>4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3">
        <f>IF(นักเรียน!C19="","",นักเรียน!C19)</f>
        <v>3171</v>
      </c>
      <c r="D19" s="647" t="str">
        <f>IF(นักเรียน!E19="","",นักเรียน!E19)</f>
        <v>เด็กหญิงภัคจิรา  ไชยโชค</v>
      </c>
      <c r="E19" s="648"/>
      <c r="F19" s="359">
        <v>9</v>
      </c>
      <c r="G19" s="10">
        <v>9</v>
      </c>
      <c r="H19" s="10">
        <v>9</v>
      </c>
      <c r="I19" s="10">
        <v>8</v>
      </c>
      <c r="J19" s="10">
        <v>8</v>
      </c>
      <c r="K19" s="10">
        <v>9</v>
      </c>
      <c r="L19" s="10">
        <v>8</v>
      </c>
      <c r="M19" s="10">
        <v>8</v>
      </c>
      <c r="N19" s="10">
        <v>9</v>
      </c>
      <c r="O19" s="10">
        <v>9</v>
      </c>
      <c r="P19" s="10"/>
      <c r="Q19" s="10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6"/>
      <c r="AR19" s="379">
        <f t="shared" si="0"/>
        <v>86</v>
      </c>
      <c r="AS19" s="377">
        <f t="shared" si="1"/>
        <v>69</v>
      </c>
      <c r="AT19" s="51">
        <v>16</v>
      </c>
      <c r="AU19" s="5"/>
      <c r="AV19" s="5"/>
      <c r="AW19" s="5"/>
      <c r="AX19" s="5"/>
      <c r="AY19" s="384">
        <f t="shared" si="2"/>
        <v>16</v>
      </c>
      <c r="AZ19" s="388">
        <f t="shared" si="3"/>
        <v>16</v>
      </c>
      <c r="BA19" s="382">
        <f t="shared" si="4"/>
        <v>85</v>
      </c>
      <c r="BB19" s="332" t="str">
        <f>IF(BA19="","",IF(เกณฑ์!$N$18="ACT",VLOOKUP(BA19,gradeact,5,TRUE),VLOOKUP(BA19,grade01,5,TRUE)))</f>
        <v>4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3">
        <f>IF(นักเรียน!C20="","",นักเรียน!C20)</f>
        <v>3172</v>
      </c>
      <c r="D20" s="647" t="str">
        <f>IF(นักเรียน!E20="","",นักเรียน!E20)</f>
        <v>เด็กหญิงฑิฆัมพร  เสาโสงยาง</v>
      </c>
      <c r="E20" s="648"/>
      <c r="F20" s="359">
        <v>9</v>
      </c>
      <c r="G20" s="10">
        <v>9</v>
      </c>
      <c r="H20" s="10">
        <v>8</v>
      </c>
      <c r="I20" s="10">
        <v>9</v>
      </c>
      <c r="J20" s="10">
        <v>9</v>
      </c>
      <c r="K20" s="10">
        <v>8</v>
      </c>
      <c r="L20" s="10">
        <v>9</v>
      </c>
      <c r="M20" s="10">
        <v>9</v>
      </c>
      <c r="N20" s="10">
        <v>9</v>
      </c>
      <c r="O20" s="10">
        <v>9</v>
      </c>
      <c r="P20" s="10"/>
      <c r="Q20" s="10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6"/>
      <c r="AR20" s="379">
        <f t="shared" si="0"/>
        <v>88</v>
      </c>
      <c r="AS20" s="377">
        <f t="shared" si="1"/>
        <v>70</v>
      </c>
      <c r="AT20" s="51">
        <v>19</v>
      </c>
      <c r="AU20" s="5"/>
      <c r="AV20" s="5"/>
      <c r="AW20" s="5"/>
      <c r="AX20" s="5"/>
      <c r="AY20" s="384">
        <f t="shared" si="2"/>
        <v>19</v>
      </c>
      <c r="AZ20" s="388">
        <f t="shared" si="3"/>
        <v>19</v>
      </c>
      <c r="BA20" s="382">
        <f t="shared" si="4"/>
        <v>89</v>
      </c>
      <c r="BB20" s="332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3">
        <f>IF(นักเรียน!C21="","",นักเรียน!C21)</f>
        <v>3173</v>
      </c>
      <c r="D21" s="647" t="str">
        <f>IF(นักเรียน!E21="","",นักเรียน!E21)</f>
        <v>เด็กหญิงเพ็ญภาส  ไฝชัยภูมิ</v>
      </c>
      <c r="E21" s="648"/>
      <c r="F21" s="359">
        <v>7</v>
      </c>
      <c r="G21" s="10">
        <v>8</v>
      </c>
      <c r="H21" s="10">
        <v>8</v>
      </c>
      <c r="I21" s="10">
        <v>7</v>
      </c>
      <c r="J21" s="10">
        <v>8</v>
      </c>
      <c r="K21" s="10">
        <v>8</v>
      </c>
      <c r="L21" s="10">
        <v>8</v>
      </c>
      <c r="M21" s="10">
        <v>8</v>
      </c>
      <c r="N21" s="10">
        <v>9</v>
      </c>
      <c r="O21" s="10">
        <v>8</v>
      </c>
      <c r="P21" s="10"/>
      <c r="Q21" s="10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6"/>
      <c r="AR21" s="379">
        <f t="shared" si="0"/>
        <v>79</v>
      </c>
      <c r="AS21" s="377">
        <f t="shared" si="1"/>
        <v>63</v>
      </c>
      <c r="AT21" s="51">
        <v>12</v>
      </c>
      <c r="AU21" s="5"/>
      <c r="AV21" s="5"/>
      <c r="AW21" s="5"/>
      <c r="AX21" s="5"/>
      <c r="AY21" s="384">
        <f t="shared" si="2"/>
        <v>12</v>
      </c>
      <c r="AZ21" s="388">
        <f t="shared" si="3"/>
        <v>12</v>
      </c>
      <c r="BA21" s="382">
        <f t="shared" si="4"/>
        <v>75</v>
      </c>
      <c r="BB21" s="332" t="str">
        <f>IF(BA21="","",IF(เกณฑ์!$N$18="ACT",VLOOKUP(BA21,gradeact,5,TRUE),VLOOKUP(BA21,grade01,5,TRUE)))</f>
        <v>3.5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3">
        <f>IF(นักเรียน!C22="","",นักเรียน!C22)</f>
        <v>3218</v>
      </c>
      <c r="D22" s="647" t="str">
        <f>IF(นักเรียน!E22="","",นักเรียน!E22)</f>
        <v>เด็กหญิงพิยดา เลาะจิ๊</v>
      </c>
      <c r="E22" s="648"/>
      <c r="F22" s="359">
        <v>8</v>
      </c>
      <c r="G22" s="10">
        <v>7</v>
      </c>
      <c r="H22" s="10">
        <v>7</v>
      </c>
      <c r="I22" s="10">
        <v>8</v>
      </c>
      <c r="J22" s="10">
        <v>7</v>
      </c>
      <c r="K22" s="10">
        <v>7</v>
      </c>
      <c r="L22" s="10">
        <v>7</v>
      </c>
      <c r="M22" s="10">
        <v>7</v>
      </c>
      <c r="N22" s="10">
        <v>7</v>
      </c>
      <c r="O22" s="10">
        <v>8</v>
      </c>
      <c r="P22" s="10"/>
      <c r="Q22" s="10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6"/>
      <c r="AR22" s="379">
        <f t="shared" si="0"/>
        <v>73</v>
      </c>
      <c r="AS22" s="377">
        <f t="shared" si="1"/>
        <v>58</v>
      </c>
      <c r="AT22" s="51">
        <v>15</v>
      </c>
      <c r="AU22" s="5"/>
      <c r="AV22" s="5"/>
      <c r="AW22" s="5"/>
      <c r="AX22" s="5"/>
      <c r="AY22" s="384">
        <f t="shared" si="2"/>
        <v>15</v>
      </c>
      <c r="AZ22" s="388">
        <f t="shared" si="3"/>
        <v>15</v>
      </c>
      <c r="BA22" s="382">
        <f t="shared" si="4"/>
        <v>73</v>
      </c>
      <c r="BB22" s="332" t="str">
        <f>IF(BA22="","",IF(เกณฑ์!$N$18="ACT",VLOOKUP(BA22,gradeact,5,TRUE),VLOOKUP(BA22,grade01,5,TRUE)))</f>
        <v>3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3">
        <f>IF(นักเรียน!C23="","",นักเรียน!C23)</f>
        <v>3348</v>
      </c>
      <c r="D23" s="647" t="str">
        <f>IF(นักเรียน!E23="","",นักเรียน!E23)</f>
        <v>เด็กหญิงจิราพัชร  มณีอินทร์</v>
      </c>
      <c r="E23" s="648"/>
      <c r="F23" s="359">
        <v>8</v>
      </c>
      <c r="G23" s="10">
        <v>8</v>
      </c>
      <c r="H23" s="10">
        <v>8</v>
      </c>
      <c r="I23" s="10">
        <v>8</v>
      </c>
      <c r="J23" s="10">
        <v>7</v>
      </c>
      <c r="K23" s="10">
        <v>9</v>
      </c>
      <c r="L23" s="10">
        <v>9</v>
      </c>
      <c r="M23" s="10">
        <v>8</v>
      </c>
      <c r="N23" s="10">
        <v>9</v>
      </c>
      <c r="O23" s="10">
        <v>8</v>
      </c>
      <c r="P23" s="10"/>
      <c r="Q23" s="10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6"/>
      <c r="AR23" s="379">
        <f t="shared" si="0"/>
        <v>82</v>
      </c>
      <c r="AS23" s="377">
        <f t="shared" si="1"/>
        <v>66</v>
      </c>
      <c r="AT23" s="51">
        <v>17</v>
      </c>
      <c r="AU23" s="5"/>
      <c r="AV23" s="5"/>
      <c r="AW23" s="5"/>
      <c r="AX23" s="5"/>
      <c r="AY23" s="384">
        <f t="shared" si="2"/>
        <v>17</v>
      </c>
      <c r="AZ23" s="388">
        <f t="shared" si="3"/>
        <v>17</v>
      </c>
      <c r="BA23" s="382">
        <f t="shared" si="4"/>
        <v>83</v>
      </c>
      <c r="BB23" s="332" t="str">
        <f>IF(BA23="","",IF(เกณฑ์!$N$18="ACT",VLOOKUP(BA23,gradeact,5,TRUE),VLOOKUP(BA23,grade01,5,TRUE)))</f>
        <v>4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3" t="str">
        <f>IF(นักเรียน!C24="","",นักเรียน!C24)</f>
        <v/>
      </c>
      <c r="D24" s="647" t="str">
        <f>IF(นักเรียน!E24="","",นักเรียน!E24)</f>
        <v/>
      </c>
      <c r="E24" s="648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6"/>
      <c r="AR24" s="379" t="str">
        <f t="shared" si="0"/>
        <v/>
      </c>
      <c r="AS24" s="377" t="str">
        <f t="shared" si="1"/>
        <v/>
      </c>
      <c r="AT24" s="51"/>
      <c r="AU24" s="5"/>
      <c r="AV24" s="5"/>
      <c r="AW24" s="5"/>
      <c r="AX24" s="5"/>
      <c r="AY24" s="384" t="str">
        <f t="shared" si="2"/>
        <v/>
      </c>
      <c r="AZ24" s="388" t="str">
        <f t="shared" si="3"/>
        <v/>
      </c>
      <c r="BA24" s="382" t="str">
        <f t="shared" si="4"/>
        <v/>
      </c>
      <c r="BB24" s="332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3" t="str">
        <f>IF(นักเรียน!C25="","",นักเรียน!C25)</f>
        <v/>
      </c>
      <c r="D25" s="647" t="str">
        <f>IF(นักเรียน!E25="","",นักเรียน!E25)</f>
        <v/>
      </c>
      <c r="E25" s="648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6"/>
      <c r="AR25" s="379" t="str">
        <f t="shared" si="0"/>
        <v/>
      </c>
      <c r="AS25" s="377" t="str">
        <f t="shared" si="1"/>
        <v/>
      </c>
      <c r="AT25" s="51"/>
      <c r="AU25" s="5"/>
      <c r="AV25" s="5"/>
      <c r="AW25" s="5"/>
      <c r="AX25" s="5"/>
      <c r="AY25" s="384" t="str">
        <f t="shared" si="2"/>
        <v/>
      </c>
      <c r="AZ25" s="388" t="str">
        <f t="shared" si="3"/>
        <v/>
      </c>
      <c r="BA25" s="382" t="str">
        <f t="shared" si="4"/>
        <v/>
      </c>
      <c r="BB25" s="332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3" t="str">
        <f>IF(นักเรียน!C26="","",นักเรียน!C26)</f>
        <v/>
      </c>
      <c r="D26" s="647" t="str">
        <f>IF(นักเรียน!E26="","",นักเรียน!E26)</f>
        <v/>
      </c>
      <c r="E26" s="648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6"/>
      <c r="AR26" s="379" t="str">
        <f t="shared" si="0"/>
        <v/>
      </c>
      <c r="AS26" s="377" t="str">
        <f t="shared" si="1"/>
        <v/>
      </c>
      <c r="AT26" s="51"/>
      <c r="AU26" s="5"/>
      <c r="AV26" s="5"/>
      <c r="AW26" s="5"/>
      <c r="AX26" s="5"/>
      <c r="AY26" s="384" t="str">
        <f t="shared" si="2"/>
        <v/>
      </c>
      <c r="AZ26" s="388" t="str">
        <f t="shared" si="3"/>
        <v/>
      </c>
      <c r="BA26" s="382" t="str">
        <f t="shared" si="4"/>
        <v/>
      </c>
      <c r="BB26" s="332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3" t="str">
        <f>IF(นักเรียน!C27="","",นักเรียน!C27)</f>
        <v/>
      </c>
      <c r="D27" s="647" t="str">
        <f>IF(นักเรียน!E27="","",นักเรียน!E27)</f>
        <v/>
      </c>
      <c r="E27" s="648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6"/>
      <c r="AR27" s="379" t="str">
        <f t="shared" si="0"/>
        <v/>
      </c>
      <c r="AS27" s="377" t="str">
        <f t="shared" si="1"/>
        <v/>
      </c>
      <c r="AT27" s="51"/>
      <c r="AU27" s="5"/>
      <c r="AV27" s="5"/>
      <c r="AW27" s="5"/>
      <c r="AX27" s="5"/>
      <c r="AY27" s="384" t="str">
        <f t="shared" si="2"/>
        <v/>
      </c>
      <c r="AZ27" s="388" t="str">
        <f t="shared" si="3"/>
        <v/>
      </c>
      <c r="BA27" s="382" t="str">
        <f t="shared" si="4"/>
        <v/>
      </c>
      <c r="BB27" s="332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3" t="str">
        <f>IF(นักเรียน!C28="","",นักเรียน!C28)</f>
        <v/>
      </c>
      <c r="D28" s="647" t="str">
        <f>IF(นักเรียน!E28="","",นักเรียน!E28)</f>
        <v/>
      </c>
      <c r="E28" s="648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6"/>
      <c r="AR28" s="379" t="str">
        <f t="shared" si="0"/>
        <v/>
      </c>
      <c r="AS28" s="377" t="str">
        <f t="shared" si="1"/>
        <v/>
      </c>
      <c r="AT28" s="51"/>
      <c r="AU28" s="5"/>
      <c r="AV28" s="5"/>
      <c r="AW28" s="5"/>
      <c r="AX28" s="5"/>
      <c r="AY28" s="384" t="str">
        <f t="shared" si="2"/>
        <v/>
      </c>
      <c r="AZ28" s="388" t="str">
        <f t="shared" si="3"/>
        <v/>
      </c>
      <c r="BA28" s="382" t="str">
        <f t="shared" si="4"/>
        <v/>
      </c>
      <c r="BB28" s="332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3" t="str">
        <f>IF(นักเรียน!C29="","",นักเรียน!C29)</f>
        <v/>
      </c>
      <c r="D29" s="647" t="str">
        <f>IF(นักเรียน!E29="","",นักเรียน!E29)</f>
        <v/>
      </c>
      <c r="E29" s="648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6"/>
      <c r="AR29" s="379" t="str">
        <f t="shared" si="0"/>
        <v/>
      </c>
      <c r="AS29" s="377" t="str">
        <f t="shared" si="1"/>
        <v/>
      </c>
      <c r="AT29" s="51"/>
      <c r="AU29" s="5"/>
      <c r="AV29" s="5"/>
      <c r="AW29" s="5"/>
      <c r="AX29" s="5"/>
      <c r="AY29" s="384" t="str">
        <f t="shared" si="2"/>
        <v/>
      </c>
      <c r="AZ29" s="388" t="str">
        <f t="shared" si="3"/>
        <v/>
      </c>
      <c r="BA29" s="382" t="str">
        <f t="shared" si="4"/>
        <v/>
      </c>
      <c r="BB29" s="332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3" t="str">
        <f>IF(นักเรียน!C30="","",นักเรียน!C30)</f>
        <v/>
      </c>
      <c r="D30" s="647" t="str">
        <f>IF(นักเรียน!E30="","",นักเรียน!E30)</f>
        <v/>
      </c>
      <c r="E30" s="648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6"/>
      <c r="AR30" s="379" t="str">
        <f t="shared" si="0"/>
        <v/>
      </c>
      <c r="AS30" s="377" t="str">
        <f t="shared" si="1"/>
        <v/>
      </c>
      <c r="AT30" s="51"/>
      <c r="AU30" s="5"/>
      <c r="AV30" s="5"/>
      <c r="AW30" s="5"/>
      <c r="AX30" s="5"/>
      <c r="AY30" s="384" t="str">
        <f t="shared" si="2"/>
        <v/>
      </c>
      <c r="AZ30" s="388" t="str">
        <f t="shared" si="3"/>
        <v/>
      </c>
      <c r="BA30" s="382" t="str">
        <f t="shared" si="4"/>
        <v/>
      </c>
      <c r="BB30" s="332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3" t="str">
        <f>IF(นักเรียน!C31="","",นักเรียน!C31)</f>
        <v/>
      </c>
      <c r="D31" s="647" t="str">
        <f>IF(นักเรียน!E31="","",นักเรียน!E31)</f>
        <v/>
      </c>
      <c r="E31" s="648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6"/>
      <c r="AR31" s="379" t="str">
        <f t="shared" si="0"/>
        <v/>
      </c>
      <c r="AS31" s="377" t="str">
        <f t="shared" si="1"/>
        <v/>
      </c>
      <c r="AT31" s="51"/>
      <c r="AU31" s="5"/>
      <c r="AV31" s="5"/>
      <c r="AW31" s="5"/>
      <c r="AX31" s="5"/>
      <c r="AY31" s="384" t="str">
        <f t="shared" si="2"/>
        <v/>
      </c>
      <c r="AZ31" s="388" t="str">
        <f t="shared" si="3"/>
        <v/>
      </c>
      <c r="BA31" s="382" t="str">
        <f t="shared" si="4"/>
        <v/>
      </c>
      <c r="BB31" s="332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3" t="str">
        <f>IF(นักเรียน!C32="","",นักเรียน!C32)</f>
        <v/>
      </c>
      <c r="D32" s="647" t="str">
        <f>IF(นักเรียน!E32="","",นักเรียน!E32)</f>
        <v/>
      </c>
      <c r="E32" s="648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6"/>
      <c r="AR32" s="379" t="str">
        <f t="shared" si="0"/>
        <v/>
      </c>
      <c r="AS32" s="377" t="str">
        <f t="shared" si="1"/>
        <v/>
      </c>
      <c r="AT32" s="51"/>
      <c r="AU32" s="5"/>
      <c r="AV32" s="5"/>
      <c r="AW32" s="5"/>
      <c r="AX32" s="5"/>
      <c r="AY32" s="384" t="str">
        <f t="shared" si="2"/>
        <v/>
      </c>
      <c r="AZ32" s="388" t="str">
        <f t="shared" si="3"/>
        <v/>
      </c>
      <c r="BA32" s="382" t="str">
        <f t="shared" si="4"/>
        <v/>
      </c>
      <c r="BB32" s="332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3" t="str">
        <f>IF(นักเรียน!C33="","",นักเรียน!C33)</f>
        <v/>
      </c>
      <c r="D33" s="647" t="str">
        <f>IF(นักเรียน!E33="","",นักเรียน!E33)</f>
        <v/>
      </c>
      <c r="E33" s="648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6"/>
      <c r="AR33" s="379" t="str">
        <f t="shared" si="0"/>
        <v/>
      </c>
      <c r="AS33" s="377" t="str">
        <f t="shared" si="1"/>
        <v/>
      </c>
      <c r="AT33" s="51"/>
      <c r="AU33" s="5"/>
      <c r="AV33" s="5"/>
      <c r="AW33" s="5"/>
      <c r="AX33" s="5"/>
      <c r="AY33" s="384" t="str">
        <f t="shared" si="2"/>
        <v/>
      </c>
      <c r="AZ33" s="388" t="str">
        <f t="shared" si="3"/>
        <v/>
      </c>
      <c r="BA33" s="382" t="str">
        <f t="shared" si="4"/>
        <v/>
      </c>
      <c r="BB33" s="332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3" t="str">
        <f>IF(นักเรียน!C34="","",นักเรียน!C34)</f>
        <v/>
      </c>
      <c r="D34" s="647" t="str">
        <f>IF(นักเรียน!E34="","",นักเรียน!E34)</f>
        <v/>
      </c>
      <c r="E34" s="648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6"/>
      <c r="AR34" s="379" t="str">
        <f t="shared" si="0"/>
        <v/>
      </c>
      <c r="AS34" s="377" t="str">
        <f t="shared" si="1"/>
        <v/>
      </c>
      <c r="AT34" s="51"/>
      <c r="AU34" s="5"/>
      <c r="AV34" s="5"/>
      <c r="AW34" s="5"/>
      <c r="AX34" s="5"/>
      <c r="AY34" s="384" t="str">
        <f t="shared" si="2"/>
        <v/>
      </c>
      <c r="AZ34" s="388" t="str">
        <f t="shared" si="3"/>
        <v/>
      </c>
      <c r="BA34" s="382" t="str">
        <f t="shared" si="4"/>
        <v/>
      </c>
      <c r="BB34" s="332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3" t="str">
        <f>IF(นักเรียน!C35="","",นักเรียน!C35)</f>
        <v/>
      </c>
      <c r="D35" s="647" t="str">
        <f>IF(นักเรียน!E35="","",นักเรียน!E35)</f>
        <v/>
      </c>
      <c r="E35" s="648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6"/>
      <c r="AR35" s="379" t="str">
        <f t="shared" si="0"/>
        <v/>
      </c>
      <c r="AS35" s="377" t="str">
        <f t="shared" si="1"/>
        <v/>
      </c>
      <c r="AT35" s="51"/>
      <c r="AU35" s="5"/>
      <c r="AV35" s="5"/>
      <c r="AW35" s="5"/>
      <c r="AX35" s="5"/>
      <c r="AY35" s="384" t="str">
        <f t="shared" si="2"/>
        <v/>
      </c>
      <c r="AZ35" s="388" t="str">
        <f t="shared" si="3"/>
        <v/>
      </c>
      <c r="BA35" s="382" t="str">
        <f t="shared" si="4"/>
        <v/>
      </c>
      <c r="BB35" s="332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3" t="str">
        <f>IF(นักเรียน!C36="","",นักเรียน!C36)</f>
        <v/>
      </c>
      <c r="D36" s="647" t="str">
        <f>IF(นักเรียน!E36="","",นักเรียน!E36)</f>
        <v/>
      </c>
      <c r="E36" s="648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6"/>
      <c r="AR36" s="379" t="str">
        <f t="shared" si="0"/>
        <v/>
      </c>
      <c r="AS36" s="377" t="str">
        <f t="shared" si="1"/>
        <v/>
      </c>
      <c r="AT36" s="51"/>
      <c r="AU36" s="5"/>
      <c r="AV36" s="5"/>
      <c r="AW36" s="5"/>
      <c r="AX36" s="5"/>
      <c r="AY36" s="384" t="str">
        <f t="shared" si="2"/>
        <v/>
      </c>
      <c r="AZ36" s="388" t="str">
        <f t="shared" si="3"/>
        <v/>
      </c>
      <c r="BA36" s="382" t="str">
        <f t="shared" si="4"/>
        <v/>
      </c>
      <c r="BB36" s="332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3" t="str">
        <f>IF(นักเรียน!C37="","",นักเรียน!C37)</f>
        <v/>
      </c>
      <c r="D37" s="647" t="str">
        <f>IF(นักเรียน!E37="","",นักเรียน!E37)</f>
        <v/>
      </c>
      <c r="E37" s="648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6"/>
      <c r="AR37" s="379" t="str">
        <f t="shared" si="0"/>
        <v/>
      </c>
      <c r="AS37" s="377" t="str">
        <f t="shared" si="1"/>
        <v/>
      </c>
      <c r="AT37" s="51"/>
      <c r="AU37" s="5"/>
      <c r="AV37" s="5"/>
      <c r="AW37" s="5"/>
      <c r="AX37" s="5"/>
      <c r="AY37" s="384" t="str">
        <f t="shared" si="2"/>
        <v/>
      </c>
      <c r="AZ37" s="388" t="str">
        <f t="shared" si="3"/>
        <v/>
      </c>
      <c r="BA37" s="382" t="str">
        <f t="shared" si="4"/>
        <v/>
      </c>
      <c r="BB37" s="332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3" t="str">
        <f>IF(นักเรียน!C38="","",นักเรียน!C38)</f>
        <v/>
      </c>
      <c r="D38" s="647" t="str">
        <f>IF(นักเรียน!E38="","",นักเรียน!E38)</f>
        <v/>
      </c>
      <c r="E38" s="648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6"/>
      <c r="AR38" s="379" t="str">
        <f t="shared" si="0"/>
        <v/>
      </c>
      <c r="AS38" s="377" t="str">
        <f t="shared" si="1"/>
        <v/>
      </c>
      <c r="AT38" s="51"/>
      <c r="AU38" s="5"/>
      <c r="AV38" s="5"/>
      <c r="AW38" s="5"/>
      <c r="AX38" s="5"/>
      <c r="AY38" s="384" t="str">
        <f t="shared" si="2"/>
        <v/>
      </c>
      <c r="AZ38" s="388" t="str">
        <f t="shared" si="3"/>
        <v/>
      </c>
      <c r="BA38" s="382" t="str">
        <f t="shared" si="4"/>
        <v/>
      </c>
      <c r="BB38" s="332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3" t="str">
        <f>IF(นักเรียน!C39="","",นักเรียน!C39)</f>
        <v/>
      </c>
      <c r="D39" s="647" t="str">
        <f>IF(นักเรียน!E39="","",นักเรียน!E39)</f>
        <v/>
      </c>
      <c r="E39" s="648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6"/>
      <c r="AR39" s="379" t="str">
        <f t="shared" si="0"/>
        <v/>
      </c>
      <c r="AS39" s="377" t="str">
        <f t="shared" si="1"/>
        <v/>
      </c>
      <c r="AT39" s="51"/>
      <c r="AU39" s="5"/>
      <c r="AV39" s="5"/>
      <c r="AW39" s="5"/>
      <c r="AX39" s="5"/>
      <c r="AY39" s="384" t="str">
        <f t="shared" si="2"/>
        <v/>
      </c>
      <c r="AZ39" s="388" t="str">
        <f t="shared" si="3"/>
        <v/>
      </c>
      <c r="BA39" s="382" t="str">
        <f t="shared" si="4"/>
        <v/>
      </c>
      <c r="BB39" s="332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3" t="str">
        <f>IF(นักเรียน!C40="","",นักเรียน!C40)</f>
        <v/>
      </c>
      <c r="D40" s="647" t="str">
        <f>IF(นักเรียน!E40="","",นักเรียน!E40)</f>
        <v/>
      </c>
      <c r="E40" s="648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6"/>
      <c r="AR40" s="379" t="str">
        <f t="shared" si="0"/>
        <v/>
      </c>
      <c r="AS40" s="377" t="str">
        <f t="shared" ref="AS40:AS45" si="5">IF(AR40="","",ROUND(AR40/$AR$5*$AS$5,0))</f>
        <v/>
      </c>
      <c r="AT40" s="51"/>
      <c r="AU40" s="5"/>
      <c r="AV40" s="5"/>
      <c r="AW40" s="5"/>
      <c r="AX40" s="5"/>
      <c r="AY40" s="384" t="str">
        <f t="shared" ref="AY40:AY45" si="6">IF(SUM(AT40:AX40),SUM(AT40:AX40),"")</f>
        <v/>
      </c>
      <c r="AZ40" s="388" t="str">
        <f t="shared" ref="AZ40:AZ45" si="7">IF(AY40="","",ROUND(AY40/$AY$5*$AZ$5,0))</f>
        <v/>
      </c>
      <c r="BA40" s="382" t="str">
        <f t="shared" ref="BA40:BA45" si="8">IF(SUM(AS40,AZ40),SUM(AS40,AZ40),"")</f>
        <v/>
      </c>
      <c r="BB40" s="332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3" t="str">
        <f>IF(นักเรียน!C41="","",นักเรียน!C41)</f>
        <v/>
      </c>
      <c r="D41" s="647" t="str">
        <f>IF(นักเรียน!E41="","",นักเรียน!E41)</f>
        <v/>
      </c>
      <c r="E41" s="648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6"/>
      <c r="AR41" s="379" t="str">
        <f t="shared" si="0"/>
        <v/>
      </c>
      <c r="AS41" s="377" t="str">
        <f t="shared" si="5"/>
        <v/>
      </c>
      <c r="AT41" s="51"/>
      <c r="AU41" s="5"/>
      <c r="AV41" s="5"/>
      <c r="AW41" s="5"/>
      <c r="AX41" s="5"/>
      <c r="AY41" s="384" t="str">
        <f t="shared" si="6"/>
        <v/>
      </c>
      <c r="AZ41" s="388" t="str">
        <f t="shared" si="7"/>
        <v/>
      </c>
      <c r="BA41" s="382" t="str">
        <f t="shared" si="8"/>
        <v/>
      </c>
      <c r="BB41" s="332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3" t="str">
        <f>IF(นักเรียน!C42="","",นักเรียน!C42)</f>
        <v/>
      </c>
      <c r="D42" s="647" t="str">
        <f>IF(นักเรียน!E42="","",นักเรียน!E42)</f>
        <v/>
      </c>
      <c r="E42" s="648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6"/>
      <c r="AR42" s="379" t="str">
        <f t="shared" si="0"/>
        <v/>
      </c>
      <c r="AS42" s="377" t="str">
        <f t="shared" si="5"/>
        <v/>
      </c>
      <c r="AT42" s="51"/>
      <c r="AU42" s="5"/>
      <c r="AV42" s="5"/>
      <c r="AW42" s="5"/>
      <c r="AX42" s="5"/>
      <c r="AY42" s="384" t="str">
        <f t="shared" si="6"/>
        <v/>
      </c>
      <c r="AZ42" s="388" t="str">
        <f t="shared" si="7"/>
        <v/>
      </c>
      <c r="BA42" s="382" t="str">
        <f t="shared" si="8"/>
        <v/>
      </c>
      <c r="BB42" s="332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3" t="str">
        <f>IF(นักเรียน!C43="","",นักเรียน!C43)</f>
        <v/>
      </c>
      <c r="D43" s="647" t="str">
        <f>IF(นักเรียน!E43="","",นักเรียน!E43)</f>
        <v/>
      </c>
      <c r="E43" s="648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6"/>
      <c r="AR43" s="379" t="str">
        <f t="shared" si="0"/>
        <v/>
      </c>
      <c r="AS43" s="377" t="str">
        <f t="shared" si="5"/>
        <v/>
      </c>
      <c r="AT43" s="51"/>
      <c r="AU43" s="5"/>
      <c r="AV43" s="5"/>
      <c r="AW43" s="5"/>
      <c r="AX43" s="5"/>
      <c r="AY43" s="384" t="str">
        <f t="shared" si="6"/>
        <v/>
      </c>
      <c r="AZ43" s="388" t="str">
        <f t="shared" si="7"/>
        <v/>
      </c>
      <c r="BA43" s="382" t="str">
        <f t="shared" si="8"/>
        <v/>
      </c>
      <c r="BB43" s="332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3" t="str">
        <f>IF(นักเรียน!C44="","",นักเรียน!C44)</f>
        <v/>
      </c>
      <c r="D44" s="647" t="str">
        <f>IF(นักเรียน!E44="","",นักเรียน!E44)</f>
        <v/>
      </c>
      <c r="E44" s="648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6"/>
      <c r="AR44" s="379" t="str">
        <f t="shared" si="0"/>
        <v/>
      </c>
      <c r="AS44" s="377" t="str">
        <f t="shared" si="5"/>
        <v/>
      </c>
      <c r="AT44" s="51"/>
      <c r="AU44" s="5"/>
      <c r="AV44" s="5"/>
      <c r="AW44" s="5"/>
      <c r="AX44" s="5"/>
      <c r="AY44" s="384" t="str">
        <f t="shared" si="6"/>
        <v/>
      </c>
      <c r="AZ44" s="388" t="str">
        <f t="shared" si="7"/>
        <v/>
      </c>
      <c r="BA44" s="382" t="str">
        <f t="shared" si="8"/>
        <v/>
      </c>
      <c r="BB44" s="332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3" t="str">
        <f>IF(นักเรียน!C45="","",นักเรียน!C45)</f>
        <v/>
      </c>
      <c r="D45" s="647" t="str">
        <f>IF(นักเรียน!E45="","",นักเรียน!E45)</f>
        <v/>
      </c>
      <c r="E45" s="648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6"/>
      <c r="AR45" s="379" t="str">
        <f t="shared" si="0"/>
        <v/>
      </c>
      <c r="AS45" s="377" t="str">
        <f t="shared" si="5"/>
        <v/>
      </c>
      <c r="AT45" s="51"/>
      <c r="AU45" s="5"/>
      <c r="AV45" s="5"/>
      <c r="AW45" s="5"/>
      <c r="AX45" s="5"/>
      <c r="AY45" s="384" t="str">
        <f t="shared" si="6"/>
        <v/>
      </c>
      <c r="AZ45" s="388" t="str">
        <f t="shared" si="7"/>
        <v/>
      </c>
      <c r="BA45" s="382" t="str">
        <f t="shared" si="8"/>
        <v/>
      </c>
      <c r="BB45" s="332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3" t="str">
        <f>IF(นักเรียน!C46="","",นักเรียน!C46)</f>
        <v/>
      </c>
      <c r="D46" s="647" t="str">
        <f>IF(นักเรียน!E46="","",นักเรียน!E46)</f>
        <v/>
      </c>
      <c r="E46" s="648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6"/>
      <c r="AR46" s="379" t="str">
        <f t="shared" ref="AR46:AR55" si="9">IF(SUM(F46:AQ46),SUM(F46:AQ46),"")</f>
        <v/>
      </c>
      <c r="AS46" s="377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4" t="str">
        <f t="shared" ref="AY46:AY55" si="11">IF(SUM(AT46:AX46),SUM(AT46:AX46),"")</f>
        <v/>
      </c>
      <c r="AZ46" s="388" t="str">
        <f t="shared" ref="AZ46:AZ55" si="12">IF(AY46="","",ROUND(AY46/$AY$5*$AZ$5,0))</f>
        <v/>
      </c>
      <c r="BA46" s="382" t="str">
        <f t="shared" ref="BA46:BA55" si="13">IF(SUM(AS46,AZ46),SUM(AS46,AZ46),"")</f>
        <v/>
      </c>
      <c r="BB46" s="332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3" t="str">
        <f>IF(นักเรียน!C47="","",นักเรียน!C47)</f>
        <v/>
      </c>
      <c r="D47" s="647" t="str">
        <f>IF(นักเรียน!E47="","",นักเรียน!E47)</f>
        <v/>
      </c>
      <c r="E47" s="648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6"/>
      <c r="AR47" s="379" t="str">
        <f t="shared" si="9"/>
        <v/>
      </c>
      <c r="AS47" s="377" t="str">
        <f t="shared" si="10"/>
        <v/>
      </c>
      <c r="AT47" s="51"/>
      <c r="AU47" s="5"/>
      <c r="AV47" s="5"/>
      <c r="AW47" s="5"/>
      <c r="AX47" s="5"/>
      <c r="AY47" s="384" t="str">
        <f t="shared" si="11"/>
        <v/>
      </c>
      <c r="AZ47" s="388" t="str">
        <f t="shared" si="12"/>
        <v/>
      </c>
      <c r="BA47" s="382" t="str">
        <f t="shared" si="13"/>
        <v/>
      </c>
      <c r="BB47" s="332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3" t="str">
        <f>IF(นักเรียน!C48="","",นักเรียน!C48)</f>
        <v/>
      </c>
      <c r="D48" s="647" t="str">
        <f>IF(นักเรียน!E48="","",นักเรียน!E48)</f>
        <v/>
      </c>
      <c r="E48" s="648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6"/>
      <c r="AR48" s="379" t="str">
        <f t="shared" si="9"/>
        <v/>
      </c>
      <c r="AS48" s="377" t="str">
        <f t="shared" si="10"/>
        <v/>
      </c>
      <c r="AT48" s="51"/>
      <c r="AU48" s="5"/>
      <c r="AV48" s="5"/>
      <c r="AW48" s="5"/>
      <c r="AX48" s="5"/>
      <c r="AY48" s="384" t="str">
        <f t="shared" si="11"/>
        <v/>
      </c>
      <c r="AZ48" s="388" t="str">
        <f t="shared" si="12"/>
        <v/>
      </c>
      <c r="BA48" s="382" t="str">
        <f t="shared" si="13"/>
        <v/>
      </c>
      <c r="BB48" s="332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3" t="str">
        <f>IF(นักเรียน!C49="","",นักเรียน!C49)</f>
        <v/>
      </c>
      <c r="D49" s="647" t="str">
        <f>IF(นักเรียน!E49="","",นักเรียน!E49)</f>
        <v/>
      </c>
      <c r="E49" s="648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6"/>
      <c r="AR49" s="379" t="str">
        <f t="shared" si="9"/>
        <v/>
      </c>
      <c r="AS49" s="377" t="str">
        <f t="shared" si="10"/>
        <v/>
      </c>
      <c r="AT49" s="51"/>
      <c r="AU49" s="5"/>
      <c r="AV49" s="5"/>
      <c r="AW49" s="5"/>
      <c r="AX49" s="5"/>
      <c r="AY49" s="384" t="str">
        <f t="shared" si="11"/>
        <v/>
      </c>
      <c r="AZ49" s="388" t="str">
        <f t="shared" si="12"/>
        <v/>
      </c>
      <c r="BA49" s="382" t="str">
        <f t="shared" si="13"/>
        <v/>
      </c>
      <c r="BB49" s="332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3" t="str">
        <f>IF(นักเรียน!C50="","",นักเรียน!C50)</f>
        <v/>
      </c>
      <c r="D50" s="647" t="str">
        <f>IF(นักเรียน!E50="","",นักเรียน!E50)</f>
        <v/>
      </c>
      <c r="E50" s="648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6"/>
      <c r="AR50" s="379" t="str">
        <f t="shared" si="9"/>
        <v/>
      </c>
      <c r="AS50" s="377" t="str">
        <f t="shared" si="10"/>
        <v/>
      </c>
      <c r="AT50" s="51"/>
      <c r="AU50" s="5"/>
      <c r="AV50" s="5"/>
      <c r="AW50" s="5"/>
      <c r="AX50" s="5"/>
      <c r="AY50" s="384" t="str">
        <f t="shared" si="11"/>
        <v/>
      </c>
      <c r="AZ50" s="388" t="str">
        <f t="shared" si="12"/>
        <v/>
      </c>
      <c r="BA50" s="382" t="str">
        <f t="shared" si="13"/>
        <v/>
      </c>
      <c r="BB50" s="332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3" t="str">
        <f>IF(นักเรียน!C51="","",นักเรียน!C51)</f>
        <v/>
      </c>
      <c r="D51" s="647" t="str">
        <f>IF(นักเรียน!E51="","",นักเรียน!E51)</f>
        <v/>
      </c>
      <c r="E51" s="648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6"/>
      <c r="AR51" s="379" t="str">
        <f t="shared" si="9"/>
        <v/>
      </c>
      <c r="AS51" s="377" t="str">
        <f t="shared" si="10"/>
        <v/>
      </c>
      <c r="AT51" s="51"/>
      <c r="AU51" s="5"/>
      <c r="AV51" s="5"/>
      <c r="AW51" s="5"/>
      <c r="AX51" s="5"/>
      <c r="AY51" s="384" t="str">
        <f t="shared" si="11"/>
        <v/>
      </c>
      <c r="AZ51" s="388" t="str">
        <f t="shared" si="12"/>
        <v/>
      </c>
      <c r="BA51" s="382" t="str">
        <f t="shared" si="13"/>
        <v/>
      </c>
      <c r="BB51" s="332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3" t="str">
        <f>IF(นักเรียน!C52="","",นักเรียน!C52)</f>
        <v/>
      </c>
      <c r="D52" s="647" t="str">
        <f>IF(นักเรียน!E52="","",นักเรียน!E52)</f>
        <v/>
      </c>
      <c r="E52" s="648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6"/>
      <c r="AR52" s="379" t="str">
        <f t="shared" si="9"/>
        <v/>
      </c>
      <c r="AS52" s="377" t="str">
        <f t="shared" si="10"/>
        <v/>
      </c>
      <c r="AT52" s="51"/>
      <c r="AU52" s="5"/>
      <c r="AV52" s="5"/>
      <c r="AW52" s="5"/>
      <c r="AX52" s="5"/>
      <c r="AY52" s="384" t="str">
        <f t="shared" si="11"/>
        <v/>
      </c>
      <c r="AZ52" s="388" t="str">
        <f t="shared" si="12"/>
        <v/>
      </c>
      <c r="BA52" s="382" t="str">
        <f t="shared" si="13"/>
        <v/>
      </c>
      <c r="BB52" s="332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3" t="str">
        <f>IF(นักเรียน!C53="","",นักเรียน!C53)</f>
        <v/>
      </c>
      <c r="D53" s="647" t="str">
        <f>IF(นักเรียน!E53="","",นักเรียน!E53)</f>
        <v/>
      </c>
      <c r="E53" s="648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6"/>
      <c r="AR53" s="379" t="str">
        <f t="shared" si="9"/>
        <v/>
      </c>
      <c r="AS53" s="377" t="str">
        <f t="shared" si="10"/>
        <v/>
      </c>
      <c r="AT53" s="51"/>
      <c r="AU53" s="5"/>
      <c r="AV53" s="5"/>
      <c r="AW53" s="5"/>
      <c r="AX53" s="5"/>
      <c r="AY53" s="384" t="str">
        <f t="shared" si="11"/>
        <v/>
      </c>
      <c r="AZ53" s="388" t="str">
        <f t="shared" si="12"/>
        <v/>
      </c>
      <c r="BA53" s="382" t="str">
        <f t="shared" si="13"/>
        <v/>
      </c>
      <c r="BB53" s="332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3" t="str">
        <f>IF(นักเรียน!C54="","",นักเรียน!C54)</f>
        <v/>
      </c>
      <c r="D54" s="647" t="str">
        <f>IF(นักเรียน!E54="","",นักเรียน!E54)</f>
        <v/>
      </c>
      <c r="E54" s="648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6"/>
      <c r="AR54" s="379" t="str">
        <f t="shared" si="9"/>
        <v/>
      </c>
      <c r="AS54" s="377" t="str">
        <f t="shared" si="10"/>
        <v/>
      </c>
      <c r="AT54" s="51"/>
      <c r="AU54" s="5"/>
      <c r="AV54" s="5"/>
      <c r="AW54" s="5"/>
      <c r="AX54" s="5"/>
      <c r="AY54" s="384" t="str">
        <f t="shared" si="11"/>
        <v/>
      </c>
      <c r="AZ54" s="388" t="str">
        <f t="shared" si="12"/>
        <v/>
      </c>
      <c r="BA54" s="382" t="str">
        <f t="shared" si="13"/>
        <v/>
      </c>
      <c r="BB54" s="332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3" t="str">
        <f>IF(นักเรียน!C55="","",นักเรียน!C55)</f>
        <v/>
      </c>
      <c r="D55" s="647" t="str">
        <f>IF(นักเรียน!E55="","",นักเรียน!E55)</f>
        <v/>
      </c>
      <c r="E55" s="648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6"/>
      <c r="AR55" s="379" t="str">
        <f t="shared" si="9"/>
        <v/>
      </c>
      <c r="AS55" s="377" t="str">
        <f t="shared" si="10"/>
        <v/>
      </c>
      <c r="AT55" s="51"/>
      <c r="AU55" s="5"/>
      <c r="AV55" s="5"/>
      <c r="AW55" s="5"/>
      <c r="AX55" s="5"/>
      <c r="AY55" s="384" t="str">
        <f t="shared" si="11"/>
        <v/>
      </c>
      <c r="AZ55" s="388" t="str">
        <f t="shared" si="12"/>
        <v/>
      </c>
      <c r="BA55" s="382" t="str">
        <f t="shared" si="13"/>
        <v/>
      </c>
      <c r="BB55" s="332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179" priority="9" operator="lessThan">
      <formula>50%*F$5</formula>
    </cfRule>
  </conditionalFormatting>
  <conditionalFormatting sqref="AT6:AX55">
    <cfRule type="cellIs" dxfId="178" priority="8" operator="lessThan">
      <formula>50%*AT$5</formula>
    </cfRule>
  </conditionalFormatting>
  <conditionalFormatting sqref="BA6:BA55">
    <cfRule type="cellIs" dxfId="177" priority="7" operator="lessThan">
      <formula>50%*$BA$5</formula>
    </cfRule>
  </conditionalFormatting>
  <conditionalFormatting sqref="AS6:AS55">
    <cfRule type="cellIs" dxfId="176" priority="5" operator="lessThan">
      <formula>50%*$AS$5</formula>
    </cfRule>
  </conditionalFormatting>
  <conditionalFormatting sqref="AZ6:AZ55">
    <cfRule type="cellIs" dxfId="175" priority="4" operator="lessThan">
      <formula>50%*$AZ$5</formula>
    </cfRule>
  </conditionalFormatting>
  <conditionalFormatting sqref="BB6:BB55">
    <cfRule type="containsText" dxfId="174" priority="1" operator="containsText" text="ไม่ผ่าน">
      <formula>NOT(ISERROR(SEARCH("ไม่ผ่าน",BB6)))</formula>
    </cfRule>
    <cfRule type="containsText" dxfId="173" priority="2" operator="containsText" text="F">
      <formula>NOT(ISERROR(SEARCH("F",BB6)))</formula>
    </cfRule>
    <cfRule type="containsText" dxfId="172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KITCOM  SHOP</cp:lastModifiedBy>
  <cp:lastPrinted>2016-03-19T08:34:33Z</cp:lastPrinted>
  <dcterms:created xsi:type="dcterms:W3CDTF">2004-09-09T07:11:14Z</dcterms:created>
  <dcterms:modified xsi:type="dcterms:W3CDTF">2016-03-19T09:36:21Z</dcterms:modified>
</cp:coreProperties>
</file>